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нализ исполнения расходов 2011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<sst xmlns="http://schemas.openxmlformats.org/spreadsheetml/2006/main" count="90" uniqueCount="90">
  <si>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РАЗДЕЛ 2. Р А С Х О Д Ы</t>
  </si>
  <si>
    <t>0100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</si>
  <si>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</si>
  <si>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</si>
  <si>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</si>
  <si>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0200</t>
  </si>
  <si>
    <t>Национальная оборона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</si>
  <si>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</si>
  <si>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</si>
  <si>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</si>
  <si>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</si>
  <si>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</si>
  <si>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КУЛЬТУРА,  КИНЕМАТОГРАФИЯ И СРЕДСТВА МАССОВОЙ ИНФОРМАЦИИ</t>
  </si>
  <si>
    <t>Культура и искусство</t>
  </si>
  <si>
    <t xml:space="preserve">Спорт и физическая культура </t>
  </si>
  <si>
    <t>СОЦИАЛЬНАЯ ПОЛИТИКА</t>
  </si>
  <si>
    <t>9800</t>
  </si>
  <si>
    <t>ВСЕГО РАСХОДОВ</t>
  </si>
  <si>
    <t>отклонение факта от плана</t>
  </si>
  <si>
    <t xml:space="preserve">Мобилизационная и вневойсковая подготовка </t>
  </si>
  <si>
    <t>Функционирование высшего должностного лица субьекта РФ и органа местного самоуправления</t>
  </si>
  <si>
    <t>0102</t>
  </si>
  <si>
    <t>0104</t>
  </si>
  <si>
    <t>Другие общегосударственные вопросы</t>
  </si>
  <si>
    <t>0300</t>
  </si>
  <si>
    <t>0309</t>
  </si>
  <si>
    <t>0400</t>
  </si>
  <si>
    <t>0500</t>
  </si>
  <si>
    <t>0502</t>
  </si>
  <si>
    <t>0800</t>
  </si>
  <si>
    <t>0801</t>
  </si>
  <si>
    <t>0700</t>
  </si>
  <si>
    <t>ОБРАЗОВАНИЕ</t>
  </si>
  <si>
    <t>0707</t>
  </si>
  <si>
    <t>Молодежная политика и оздоровление детей</t>
  </si>
  <si>
    <t>Администрация Нововеличковского сельского поселения</t>
  </si>
  <si>
    <t xml:space="preserve">% исполнения к уточнен. плану  </t>
  </si>
  <si>
    <t>0314</t>
  </si>
  <si>
    <t>0412</t>
  </si>
  <si>
    <t>0503</t>
  </si>
  <si>
    <t>1003</t>
  </si>
  <si>
    <t>1104</t>
  </si>
  <si>
    <t>0203</t>
  </si>
  <si>
    <t>Другие вопросы в области национальной безопасности и правоохранительной деятельности</t>
  </si>
  <si>
    <t>Другие вопросы в области строительства, архитектуры и градостроительства</t>
  </si>
  <si>
    <t>Благоустройство</t>
  </si>
  <si>
    <t>ЗДРАВООХРАНЕНИЕ, ФИЗИЧЕСКАЯ КУЛЬТУРА И СПОРТ</t>
  </si>
  <si>
    <t>Социальное обеспечение населения</t>
  </si>
  <si>
    <t>Иные межбюджетные трансферты</t>
  </si>
  <si>
    <t>0112</t>
  </si>
  <si>
    <t>0409</t>
  </si>
  <si>
    <t>Дорожное хозяйство</t>
  </si>
  <si>
    <t>"Другие вопросы в области культуры, кинематографии, средств массовой информации"</t>
  </si>
  <si>
    <t>0107</t>
  </si>
  <si>
    <t>Обеспечение проведения выборов и референдумов</t>
  </si>
  <si>
    <t>0204</t>
  </si>
  <si>
    <t>Мобилизационная подготовка экономики</t>
  </si>
  <si>
    <t>руб.</t>
  </si>
  <si>
    <t>0804</t>
  </si>
  <si>
    <t>Периодическая печать и издательства</t>
  </si>
  <si>
    <t>16 чел.</t>
  </si>
  <si>
    <t>8 чел.</t>
  </si>
  <si>
    <t>5 чел.</t>
  </si>
  <si>
    <t>в т.ч.</t>
  </si>
  <si>
    <t>муниципальных служащих</t>
  </si>
  <si>
    <t>высшее должностное лицо органа местного самоуправления</t>
  </si>
  <si>
    <t>работники ВУС</t>
  </si>
  <si>
    <t>1101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</si>
  <si>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</si>
  <si>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</si>
  <si>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</si>
  <si>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</si>
  <si>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</si>
  <si>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</si>
  <si>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внутреннего долга государственного и муниципального долга</t>
  </si>
  <si>
    <t>0113</t>
  </si>
  <si>
    <t>С.А. Хельд</t>
  </si>
  <si>
    <t>4 чел.</t>
  </si>
  <si>
    <t xml:space="preserve">11 чел. </t>
  </si>
  <si>
    <t>Численность работников муниципальных учреждений Нововеличковского сельского поселения составляет 58 чел., в том числе по учреждениям:</t>
  </si>
  <si>
    <t>Анализ исполнения расходов  бюджета Нововеличковского сельского поселения за 2011 г.
по разделам и подразделам функциональной классификации расходов</t>
  </si>
  <si>
    <t>Уточненный  план 2011 г.</t>
  </si>
  <si>
    <t>Исполнен за  2011 г.</t>
  </si>
  <si>
    <t>Специалист 1 категории финансово-экономического отдела</t>
  </si>
  <si>
    <t>МБУ "Культура " НСП ст. Нововеличковской</t>
  </si>
  <si>
    <t>МБУК "Библиотечное объединение Нововеличковского сельского поселения"</t>
  </si>
  <si>
    <t>МКУ "Централизованная бухгалтерия Нововеличковского сельского поселения"</t>
  </si>
  <si>
    <t>МКУ "Обеспечение деятельности администрации Нововеличковского сельского поселения"</t>
  </si>
  <si>
    <t>МБУ  "Спорт"</t>
  </si>
  <si>
    <t>Приложение № 2                                                    к решению Совета Нововеличковского сельского поселения Динского района                                      от ______________№ 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</si>
</sst>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;[Red]\-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172" fontId="2" fillId="33" borderId="10" xfId="58" applyNumberFormat="1" applyFont="1" applyFill="1" applyBorder="1" applyAlignment="1" applyProtection="1">
      <alignment horizontal="center" vertical="center" wrapText="1"/>
      <protection/>
    </xf>
    <xf numFmtId="38" fontId="2" fillId="33" borderId="10" xfId="58" applyNumberFormat="1" applyFont="1" applyFill="1" applyBorder="1" applyAlignment="1" applyProtection="1">
      <alignment vertical="top" wrapText="1"/>
      <protection/>
    </xf>
    <xf numFmtId="38" fontId="1" fillId="33" borderId="10" xfId="58" applyNumberFormat="1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vertical="top" wrapText="1"/>
    </xf>
    <xf numFmtId="172" fontId="2" fillId="33" borderId="10" xfId="58" applyNumberFormat="1" applyFont="1" applyFill="1" applyBorder="1" applyAlignment="1" applyProtection="1">
      <alignment vertical="top" wrapText="1"/>
      <protection/>
    </xf>
    <xf numFmtId="172" fontId="1" fillId="33" borderId="10" xfId="58" applyNumberFormat="1" applyFont="1" applyFill="1" applyBorder="1" applyAlignment="1" applyProtection="1">
      <alignment vertical="top" wrapText="1"/>
      <protection/>
    </xf>
    <xf numFmtId="172" fontId="2" fillId="33" borderId="11" xfId="58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172" fontId="1" fillId="33" borderId="11" xfId="58" applyNumberFormat="1" applyFont="1" applyFill="1" applyBorder="1" applyAlignment="1" applyProtection="1">
      <alignment horizontal="center" vertical="center" wrapText="1"/>
      <protection/>
    </xf>
    <xf numFmtId="172" fontId="1" fillId="33" borderId="12" xfId="58" applyNumberFormat="1" applyFont="1" applyFill="1" applyBorder="1" applyAlignment="1" applyProtection="1">
      <alignment horizontal="center" vertical="center" wrapText="1"/>
      <protection/>
    </xf>
    <xf numFmtId="49" fontId="2" fillId="33" borderId="11" xfId="58" applyNumberFormat="1" applyFont="1" applyFill="1" applyBorder="1" applyAlignment="1" applyProtection="1">
      <alignment horizontal="center" vertical="top" wrapText="1"/>
      <protection/>
    </xf>
    <xf numFmtId="49" fontId="1" fillId="33" borderId="11" xfId="58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1" fillId="0" borderId="0" xfId="0" applyFont="1" applyAlignment="1">
      <alignment horizontal="right" wrapText="1"/>
    </xf>
    <xf numFmtId="0" fontId="1" fillId="33" borderId="13" xfId="0" applyFont="1" applyFill="1" applyBorder="1" applyAlignment="1">
      <alignment vertical="top" wrapText="1"/>
    </xf>
    <xf numFmtId="4" fontId="2" fillId="33" borderId="11" xfId="58" applyNumberFormat="1" applyFont="1" applyFill="1" applyBorder="1" applyAlignment="1" applyProtection="1">
      <alignment vertical="top"/>
      <protection locked="0"/>
    </xf>
    <xf numFmtId="4" fontId="1" fillId="33" borderId="11" xfId="58" applyNumberFormat="1" applyFont="1" applyFill="1" applyBorder="1" applyAlignment="1" applyProtection="1">
      <alignment vertical="top"/>
      <protection locked="0"/>
    </xf>
    <xf numFmtId="4" fontId="1" fillId="33" borderId="11" xfId="58" applyNumberFormat="1" applyFont="1" applyFill="1" applyBorder="1" applyAlignment="1" applyProtection="1">
      <alignment vertical="top"/>
      <protection/>
    </xf>
    <xf numFmtId="4" fontId="2" fillId="33" borderId="12" xfId="0" applyNumberFormat="1" applyFont="1" applyFill="1" applyBorder="1" applyAlignment="1">
      <alignment vertical="top"/>
    </xf>
    <xf numFmtId="4" fontId="2" fillId="33" borderId="11" xfId="0" applyNumberFormat="1" applyFont="1" applyFill="1" applyBorder="1" applyAlignment="1">
      <alignment vertical="top"/>
    </xf>
    <xf numFmtId="4" fontId="2" fillId="33" borderId="12" xfId="58" applyNumberFormat="1" applyFont="1" applyFill="1" applyBorder="1" applyAlignment="1" applyProtection="1">
      <alignment vertical="top"/>
      <protection locked="0"/>
    </xf>
    <xf numFmtId="4" fontId="1" fillId="33" borderId="12" xfId="58" applyNumberFormat="1" applyFont="1" applyFill="1" applyBorder="1" applyAlignment="1" applyProtection="1">
      <alignment vertical="top"/>
      <protection locked="0"/>
    </xf>
    <xf numFmtId="4" fontId="2" fillId="33" borderId="14" xfId="58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90" zoomScaleNormal="9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54.57421875" style="0" customWidth="1"/>
    <col min="3" max="3" width="16.00390625" style="0" customWidth="1"/>
    <col min="4" max="4" width="16.57421875" style="0" customWidth="1"/>
    <col min="5" max="5" width="14.7109375" style="0" customWidth="1"/>
    <col min="6" max="6" width="13.28125" style="0" customWidth="1"/>
  </cols>
  <sheetData>
    <row r="1" spans="1:7" ht="122.25" customHeight="1">
      <c r="A1" s="1"/>
      <c r="B1" s="1"/>
      <c r="C1" s="2"/>
      <c r="D1" s="43" t="s">
        <v>89</v>
      </c>
      <c r="E1" s="44"/>
      <c r="F1" s="44"/>
      <c r="G1" s="15"/>
    </row>
    <row r="2" spans="1:6" ht="6" customHeight="1">
      <c r="A2" s="1"/>
      <c r="B2" s="1"/>
      <c r="C2" s="3"/>
      <c r="D2" s="3"/>
      <c r="E2" s="4"/>
      <c r="F2" s="1"/>
    </row>
    <row r="3" spans="1:6" ht="12.75">
      <c r="A3" s="39" t="s">
        <v>80</v>
      </c>
      <c r="B3" s="39"/>
      <c r="C3" s="39"/>
      <c r="D3" s="39"/>
      <c r="E3" s="39"/>
      <c r="F3" s="40"/>
    </row>
    <row r="4" spans="1:6" ht="18.75" customHeight="1">
      <c r="A4" s="39"/>
      <c r="B4" s="39"/>
      <c r="C4" s="39"/>
      <c r="D4" s="39"/>
      <c r="E4" s="39"/>
      <c r="F4" s="40"/>
    </row>
    <row r="5" spans="1:6" ht="13.5" customHeight="1">
      <c r="A5" s="1"/>
      <c r="B5" s="5"/>
      <c r="C5" s="6"/>
      <c r="D5" s="6"/>
      <c r="E5" s="5"/>
      <c r="F5" s="7" t="s">
        <v>57</v>
      </c>
    </row>
    <row r="6" spans="1:6" ht="60" customHeight="1">
      <c r="A6" s="14"/>
      <c r="B6" s="8" t="s">
        <v>0</v>
      </c>
      <c r="C6" s="16" t="s">
        <v>81</v>
      </c>
      <c r="D6" s="16" t="s">
        <v>82</v>
      </c>
      <c r="E6" s="17" t="s">
        <v>18</v>
      </c>
      <c r="F6" s="16" t="s">
        <v>36</v>
      </c>
    </row>
    <row r="7" spans="1:6" ht="21" customHeight="1">
      <c r="A7" s="18" t="s">
        <v>1</v>
      </c>
      <c r="B7" s="9" t="s">
        <v>2</v>
      </c>
      <c r="C7" s="27">
        <f>SUM(C8:C12)</f>
        <v>11223028.65</v>
      </c>
      <c r="D7" s="27">
        <f>SUM(D8:D12)</f>
        <v>11219700.669999998</v>
      </c>
      <c r="E7" s="30">
        <f aca="true" t="shared" si="0" ref="E7:E38">D7-C7</f>
        <v>-3327.9800000023097</v>
      </c>
      <c r="F7" s="31">
        <f aca="true" t="shared" si="1" ref="F7:F18">SUM(D7/C7*100)</f>
        <v>99.9703468635447</v>
      </c>
    </row>
    <row r="8" spans="1:6" ht="33.75" customHeight="1">
      <c r="A8" s="19" t="s">
        <v>21</v>
      </c>
      <c r="B8" s="10" t="s">
        <v>20</v>
      </c>
      <c r="C8" s="28">
        <f>607750+173807</f>
        <v>781557</v>
      </c>
      <c r="D8" s="28">
        <f>607741.12+173806.81</f>
        <v>781547.9299999999</v>
      </c>
      <c r="E8" s="30">
        <f t="shared" si="0"/>
        <v>-9.070000000065193</v>
      </c>
      <c r="F8" s="31">
        <f t="shared" si="1"/>
        <v>99.99883949603164</v>
      </c>
    </row>
    <row r="9" spans="1:6" ht="61.5" customHeight="1">
      <c r="A9" s="19" t="s">
        <v>22</v>
      </c>
      <c r="B9" s="11" t="s">
        <v>3</v>
      </c>
      <c r="C9" s="29">
        <f>2842864+1049600+40688+134055+394047+447267+55317</f>
        <v>4963838</v>
      </c>
      <c r="D9" s="29">
        <f>2842863.61+1049593.16+40687.06+134054.63+394046.4+447266.36+55316.09</f>
        <v>4963827.31</v>
      </c>
      <c r="E9" s="30">
        <f t="shared" si="0"/>
        <v>-10.690000000409782</v>
      </c>
      <c r="F9" s="31">
        <f t="shared" si="1"/>
        <v>99.99978464244803</v>
      </c>
    </row>
    <row r="10" spans="1:6" ht="16.5" customHeight="1" hidden="1">
      <c r="A10" s="19" t="s">
        <v>53</v>
      </c>
      <c r="B10" s="11" t="s">
        <v>54</v>
      </c>
      <c r="C10" s="29">
        <v>0</v>
      </c>
      <c r="D10" s="29">
        <v>0</v>
      </c>
      <c r="E10" s="30">
        <f t="shared" si="0"/>
        <v>0</v>
      </c>
      <c r="F10" s="31" t="e">
        <f t="shared" si="1"/>
        <v>#DIV/0!</v>
      </c>
    </row>
    <row r="11" spans="1:6" ht="17.25" customHeight="1" hidden="1">
      <c r="A11" s="19" t="s">
        <v>49</v>
      </c>
      <c r="B11" s="11" t="s">
        <v>4</v>
      </c>
      <c r="C11" s="29">
        <v>0</v>
      </c>
      <c r="D11" s="29">
        <v>0</v>
      </c>
      <c r="E11" s="30">
        <f t="shared" si="0"/>
        <v>0</v>
      </c>
      <c r="F11" s="31" t="e">
        <f t="shared" si="1"/>
        <v>#DIV/0!</v>
      </c>
    </row>
    <row r="12" spans="1:6" ht="17.25" customHeight="1">
      <c r="A12" s="19" t="s">
        <v>75</v>
      </c>
      <c r="B12" s="11" t="s">
        <v>23</v>
      </c>
      <c r="C12" s="29">
        <f>3660+3340+902900+304837+124192+6200+86811+2102+48450+75405+100000+2035219+663739+5900+36526+62487+75732+24605+91200.65+619158+115400+89770</f>
        <v>5477633.65</v>
      </c>
      <c r="D12" s="29">
        <f>3660+3340+902899.58+304658.52+124191.46+6200+86810.75+2101.96+48450+75404.68+99874.98+2035219+663738.63+5900+36525.1+62487+75731.03+24604.68+91200+616158.06+115400+89770</f>
        <v>5474325.43</v>
      </c>
      <c r="E12" s="30">
        <f t="shared" si="0"/>
        <v>-3308.2200000006706</v>
      </c>
      <c r="F12" s="31">
        <f t="shared" si="1"/>
        <v>99.9396049423641</v>
      </c>
    </row>
    <row r="13" spans="1:6" ht="15" customHeight="1">
      <c r="A13" s="18" t="s">
        <v>5</v>
      </c>
      <c r="B13" s="20" t="s">
        <v>6</v>
      </c>
      <c r="C13" s="27">
        <f>SUM(C14:C15)</f>
        <v>281299.99999999994</v>
      </c>
      <c r="D13" s="27">
        <f>SUM(D14:D15)</f>
        <v>281299.99999999994</v>
      </c>
      <c r="E13" s="30">
        <f t="shared" si="0"/>
        <v>0</v>
      </c>
      <c r="F13" s="31">
        <f t="shared" si="1"/>
        <v>100</v>
      </c>
    </row>
    <row r="14" spans="1:6" ht="15.75" customHeight="1">
      <c r="A14" s="19" t="s">
        <v>42</v>
      </c>
      <c r="B14" s="21" t="s">
        <v>19</v>
      </c>
      <c r="C14" s="28">
        <f>206781.58+74067.38+451.04</f>
        <v>281299.99999999994</v>
      </c>
      <c r="D14" s="28">
        <f>206781.58+74067.38+451.04</f>
        <v>281299.99999999994</v>
      </c>
      <c r="E14" s="30">
        <f t="shared" si="0"/>
        <v>0</v>
      </c>
      <c r="F14" s="31">
        <f t="shared" si="1"/>
        <v>100</v>
      </c>
    </row>
    <row r="15" spans="1:6" ht="19.5" customHeight="1" hidden="1">
      <c r="A15" s="19" t="s">
        <v>55</v>
      </c>
      <c r="B15" s="26" t="s">
        <v>56</v>
      </c>
      <c r="C15" s="28"/>
      <c r="D15" s="28">
        <v>0</v>
      </c>
      <c r="E15" s="30">
        <f t="shared" si="0"/>
        <v>0</v>
      </c>
      <c r="F15" s="31" t="e">
        <f t="shared" si="1"/>
        <v>#DIV/0!</v>
      </c>
    </row>
    <row r="16" spans="1:6" ht="30.75" customHeight="1">
      <c r="A16" s="18" t="s">
        <v>24</v>
      </c>
      <c r="B16" s="22" t="s">
        <v>7</v>
      </c>
      <c r="C16" s="27">
        <f>C17+C18</f>
        <v>589400</v>
      </c>
      <c r="D16" s="27">
        <f>D17+D18</f>
        <v>574314</v>
      </c>
      <c r="E16" s="30">
        <f t="shared" si="0"/>
        <v>-15086</v>
      </c>
      <c r="F16" s="31">
        <f t="shared" si="1"/>
        <v>97.440447913132</v>
      </c>
    </row>
    <row r="17" spans="1:6" ht="48" customHeight="1">
      <c r="A17" s="19" t="s">
        <v>25</v>
      </c>
      <c r="B17" s="23" t="s">
        <v>8</v>
      </c>
      <c r="C17" s="28">
        <f>5000+21000+553400</f>
        <v>579400</v>
      </c>
      <c r="D17" s="28">
        <f>20914+553400</f>
        <v>574314</v>
      </c>
      <c r="E17" s="30">
        <f t="shared" si="0"/>
        <v>-5086</v>
      </c>
      <c r="F17" s="31">
        <f t="shared" si="1"/>
        <v>99.12219537452536</v>
      </c>
    </row>
    <row r="18" spans="1:6" ht="33" customHeight="1">
      <c r="A18" s="19" t="s">
        <v>37</v>
      </c>
      <c r="B18" s="11" t="s">
        <v>43</v>
      </c>
      <c r="C18" s="28">
        <f>5000+5000</f>
        <v>10000</v>
      </c>
      <c r="D18" s="28">
        <v>0</v>
      </c>
      <c r="E18" s="30">
        <f t="shared" si="0"/>
        <v>-10000</v>
      </c>
      <c r="F18" s="31">
        <f t="shared" si="1"/>
        <v>0</v>
      </c>
    </row>
    <row r="19" spans="1:6" ht="15.75">
      <c r="A19" s="18" t="s">
        <v>26</v>
      </c>
      <c r="B19" s="24" t="s">
        <v>9</v>
      </c>
      <c r="C19" s="27">
        <f>C20+C21</f>
        <v>757200</v>
      </c>
      <c r="D19" s="27">
        <f>D20+D21</f>
        <v>757023.81</v>
      </c>
      <c r="E19" s="30">
        <f t="shared" si="0"/>
        <v>-176.18999999994412</v>
      </c>
      <c r="F19" s="31">
        <f>SUM(D19/C19*100)</f>
        <v>99.97673137876387</v>
      </c>
    </row>
    <row r="20" spans="1:6" ht="17.25" customHeight="1" hidden="1">
      <c r="A20" s="19" t="s">
        <v>50</v>
      </c>
      <c r="B20" s="11" t="s">
        <v>51</v>
      </c>
      <c r="C20" s="28">
        <v>0</v>
      </c>
      <c r="D20" s="28">
        <v>0</v>
      </c>
      <c r="E20" s="30">
        <f t="shared" si="0"/>
        <v>0</v>
      </c>
      <c r="F20" s="31" t="e">
        <f aca="true" t="shared" si="2" ref="F20:F39">SUM(D20/C20*100)</f>
        <v>#DIV/0!</v>
      </c>
    </row>
    <row r="21" spans="1:6" ht="33.75" customHeight="1">
      <c r="A21" s="19" t="s">
        <v>38</v>
      </c>
      <c r="B21" s="11" t="s">
        <v>44</v>
      </c>
      <c r="C21" s="28">
        <f>659200+93000+5000</f>
        <v>757200</v>
      </c>
      <c r="D21" s="28">
        <f>659023.81+93000+5000</f>
        <v>757023.81</v>
      </c>
      <c r="E21" s="30">
        <f t="shared" si="0"/>
        <v>-176.18999999994412</v>
      </c>
      <c r="F21" s="31">
        <f t="shared" si="2"/>
        <v>99.97673137876387</v>
      </c>
    </row>
    <row r="22" spans="1:6" ht="17.25" customHeight="1">
      <c r="A22" s="18" t="s">
        <v>27</v>
      </c>
      <c r="B22" s="12" t="s">
        <v>10</v>
      </c>
      <c r="C22" s="27">
        <f>C23+C24</f>
        <v>9118350.5</v>
      </c>
      <c r="D22" s="27">
        <f>D23+D24</f>
        <v>9006720.280000001</v>
      </c>
      <c r="E22" s="30">
        <f t="shared" si="0"/>
        <v>-111630.21999999881</v>
      </c>
      <c r="F22" s="31">
        <f t="shared" si="2"/>
        <v>98.77576300669733</v>
      </c>
    </row>
    <row r="23" spans="1:6" ht="19.5" customHeight="1" hidden="1">
      <c r="A23" s="19" t="s">
        <v>28</v>
      </c>
      <c r="B23" s="13" t="s">
        <v>11</v>
      </c>
      <c r="C23" s="28">
        <v>0</v>
      </c>
      <c r="D23" s="28">
        <v>0</v>
      </c>
      <c r="E23" s="30">
        <f t="shared" si="0"/>
        <v>0</v>
      </c>
      <c r="F23" s="31" t="e">
        <f t="shared" si="2"/>
        <v>#DIV/0!</v>
      </c>
    </row>
    <row r="24" spans="1:6" ht="19.5" customHeight="1">
      <c r="A24" s="19" t="s">
        <v>39</v>
      </c>
      <c r="B24" s="13" t="s">
        <v>45</v>
      </c>
      <c r="C24" s="28">
        <f>3865000+200000+709000+222104+1488990+34600+199860+100000+797415+18400+330+97280+36745+175000+125000+76000+34300+938326.5</f>
        <v>9118350.5</v>
      </c>
      <c r="D24" s="28">
        <f>3849484+198365+708993.74+222104+1472192.79+34586+199860+99998.64+797413.66+18400+330+97280+36745+173613+124750+34277.95+938326.5</f>
        <v>9006720.280000001</v>
      </c>
      <c r="E24" s="30">
        <f t="shared" si="0"/>
        <v>-111630.21999999881</v>
      </c>
      <c r="F24" s="31">
        <f t="shared" si="2"/>
        <v>98.77576300669733</v>
      </c>
    </row>
    <row r="25" spans="1:6" ht="16.5" customHeight="1">
      <c r="A25" s="18" t="s">
        <v>31</v>
      </c>
      <c r="B25" s="12" t="s">
        <v>32</v>
      </c>
      <c r="C25" s="27">
        <f>C26</f>
        <v>43409</v>
      </c>
      <c r="D25" s="27">
        <f>D26</f>
        <v>43408.38</v>
      </c>
      <c r="E25" s="30">
        <f t="shared" si="0"/>
        <v>-0.6200000000026193</v>
      </c>
      <c r="F25" s="31">
        <f t="shared" si="2"/>
        <v>99.99857172475754</v>
      </c>
    </row>
    <row r="26" spans="1:6" ht="14.25" customHeight="1">
      <c r="A26" s="19" t="s">
        <v>33</v>
      </c>
      <c r="B26" s="13" t="s">
        <v>34</v>
      </c>
      <c r="C26" s="28">
        <f>3000+40409</f>
        <v>43409</v>
      </c>
      <c r="D26" s="28">
        <f>3000+40408.38</f>
        <v>43408.38</v>
      </c>
      <c r="E26" s="30">
        <f t="shared" si="0"/>
        <v>-0.6200000000026193</v>
      </c>
      <c r="F26" s="31">
        <f t="shared" si="2"/>
        <v>99.99857172475754</v>
      </c>
    </row>
    <row r="27" spans="1:6" ht="30.75" customHeight="1">
      <c r="A27" s="18" t="s">
        <v>29</v>
      </c>
      <c r="B27" s="12" t="s">
        <v>12</v>
      </c>
      <c r="C27" s="27">
        <f>SUM(C28:C29)</f>
        <v>3944252</v>
      </c>
      <c r="D27" s="27">
        <f>SUM(D28:D29)</f>
        <v>3872959.2399999998</v>
      </c>
      <c r="E27" s="30">
        <f t="shared" si="0"/>
        <v>-71292.76000000024</v>
      </c>
      <c r="F27" s="31">
        <f t="shared" si="2"/>
        <v>98.19248972935806</v>
      </c>
    </row>
    <row r="28" spans="1:6" ht="15.75" customHeight="1">
      <c r="A28" s="19" t="s">
        <v>30</v>
      </c>
      <c r="B28" s="13" t="s">
        <v>13</v>
      </c>
      <c r="C28" s="28">
        <f>26100+2049700+1283976+225160+74840+100000+2500+25000</f>
        <v>3787276</v>
      </c>
      <c r="D28" s="28">
        <f>26100+2049700+1283976+153869.8+74838+100000+2500+25000</f>
        <v>3715983.8</v>
      </c>
      <c r="E28" s="30">
        <f t="shared" si="0"/>
        <v>-71292.20000000019</v>
      </c>
      <c r="F28" s="31">
        <f t="shared" si="2"/>
        <v>98.11758636022302</v>
      </c>
    </row>
    <row r="29" spans="1:6" ht="30" customHeight="1">
      <c r="A29" s="19" t="s">
        <v>58</v>
      </c>
      <c r="B29" s="4" t="s">
        <v>52</v>
      </c>
      <c r="C29" s="28">
        <v>156976</v>
      </c>
      <c r="D29" s="28">
        <v>156975.44</v>
      </c>
      <c r="E29" s="30">
        <f t="shared" si="0"/>
        <v>-0.5599999999976717</v>
      </c>
      <c r="F29" s="31">
        <f t="shared" si="2"/>
        <v>99.99964325756804</v>
      </c>
    </row>
    <row r="30" spans="1:6" ht="15.75" customHeight="1">
      <c r="A30" s="18">
        <v>1000</v>
      </c>
      <c r="B30" s="12" t="s">
        <v>15</v>
      </c>
      <c r="C30" s="27">
        <f>SUM(C31:C31)</f>
        <v>55800</v>
      </c>
      <c r="D30" s="27">
        <f>SUM(D31:D31)</f>
        <v>55800</v>
      </c>
      <c r="E30" s="30">
        <f t="shared" si="0"/>
        <v>0</v>
      </c>
      <c r="F30" s="31">
        <f t="shared" si="2"/>
        <v>100</v>
      </c>
    </row>
    <row r="31" spans="1:6" ht="15.75" customHeight="1">
      <c r="A31" s="19" t="s">
        <v>40</v>
      </c>
      <c r="B31" s="13" t="s">
        <v>47</v>
      </c>
      <c r="C31" s="28">
        <v>55800</v>
      </c>
      <c r="D31" s="28">
        <v>55800</v>
      </c>
      <c r="E31" s="30">
        <f t="shared" si="0"/>
        <v>0</v>
      </c>
      <c r="F31" s="31">
        <f t="shared" si="2"/>
        <v>100</v>
      </c>
    </row>
    <row r="32" spans="1:6" ht="33" customHeight="1">
      <c r="A32" s="18">
        <v>1100</v>
      </c>
      <c r="B32" s="12" t="s">
        <v>46</v>
      </c>
      <c r="C32" s="32">
        <f>SUM(C33:C34)</f>
        <v>1130800</v>
      </c>
      <c r="D32" s="32">
        <f>SUM(D33:D34)</f>
        <v>1130800</v>
      </c>
      <c r="E32" s="30">
        <f t="shared" si="0"/>
        <v>0</v>
      </c>
      <c r="F32" s="31">
        <f t="shared" si="2"/>
        <v>100</v>
      </c>
    </row>
    <row r="33" spans="1:6" ht="16.5" customHeight="1">
      <c r="A33" s="19" t="s">
        <v>67</v>
      </c>
      <c r="B33" s="13" t="s">
        <v>14</v>
      </c>
      <c r="C33" s="29">
        <v>1130800</v>
      </c>
      <c r="D33" s="29">
        <v>1130800</v>
      </c>
      <c r="E33" s="30">
        <f>D33-C33</f>
        <v>0</v>
      </c>
      <c r="F33" s="31">
        <f>SUM(D33/C33*100)</f>
        <v>100</v>
      </c>
    </row>
    <row r="34" spans="1:6" ht="15" customHeight="1" hidden="1">
      <c r="A34" s="19" t="s">
        <v>41</v>
      </c>
      <c r="B34" s="13" t="s">
        <v>48</v>
      </c>
      <c r="C34" s="33">
        <v>0</v>
      </c>
      <c r="D34" s="33">
        <v>0</v>
      </c>
      <c r="E34" s="30">
        <f t="shared" si="0"/>
        <v>0</v>
      </c>
      <c r="F34" s="31" t="e">
        <f t="shared" si="2"/>
        <v>#DIV/0!</v>
      </c>
    </row>
    <row r="35" spans="1:6" s="37" customFormat="1" ht="24" customHeight="1">
      <c r="A35" s="18" t="s">
        <v>68</v>
      </c>
      <c r="B35" s="12" t="s">
        <v>69</v>
      </c>
      <c r="C35" s="32">
        <f>SUM(C36)</f>
        <v>71500</v>
      </c>
      <c r="D35" s="32">
        <f>SUM(D36)</f>
        <v>71500</v>
      </c>
      <c r="E35" s="30">
        <f t="shared" si="0"/>
        <v>0</v>
      </c>
      <c r="F35" s="31">
        <f t="shared" si="2"/>
        <v>100</v>
      </c>
    </row>
    <row r="36" spans="1:6" ht="21" customHeight="1">
      <c r="A36" s="19" t="s">
        <v>70</v>
      </c>
      <c r="B36" s="13" t="s">
        <v>59</v>
      </c>
      <c r="C36" s="33">
        <v>71500</v>
      </c>
      <c r="D36" s="33">
        <v>71500</v>
      </c>
      <c r="E36" s="30">
        <f t="shared" si="0"/>
        <v>0</v>
      </c>
      <c r="F36" s="31">
        <f t="shared" si="2"/>
        <v>100</v>
      </c>
    </row>
    <row r="37" spans="1:6" s="37" customFormat="1" ht="30.75" customHeight="1">
      <c r="A37" s="18" t="s">
        <v>71</v>
      </c>
      <c r="B37" s="12" t="s">
        <v>72</v>
      </c>
      <c r="C37" s="32">
        <f>SUM(C38)</f>
        <v>7957</v>
      </c>
      <c r="D37" s="32">
        <f>SUM(D38)</f>
        <v>7956.16</v>
      </c>
      <c r="E37" s="30">
        <f t="shared" si="0"/>
        <v>-0.8400000000001455</v>
      </c>
      <c r="F37" s="31">
        <f t="shared" si="2"/>
        <v>99.98944325750911</v>
      </c>
    </row>
    <row r="38" spans="1:6" ht="33" customHeight="1">
      <c r="A38" s="19" t="s">
        <v>73</v>
      </c>
      <c r="B38" s="13" t="s">
        <v>74</v>
      </c>
      <c r="C38" s="33">
        <v>7957</v>
      </c>
      <c r="D38" s="33">
        <v>7956.16</v>
      </c>
      <c r="E38" s="30">
        <f t="shared" si="0"/>
        <v>-0.8400000000001455</v>
      </c>
      <c r="F38" s="31">
        <f t="shared" si="2"/>
        <v>99.98944325750911</v>
      </c>
    </row>
    <row r="39" spans="1:6" ht="16.5" customHeight="1">
      <c r="A39" s="18" t="s">
        <v>16</v>
      </c>
      <c r="B39" s="12" t="s">
        <v>17</v>
      </c>
      <c r="C39" s="34">
        <f>C7+C13+C16+C19+C22+C25+C27+C30+C32+C35+C37</f>
        <v>27222997.15</v>
      </c>
      <c r="D39" s="34">
        <f>D7+D13+D16+D19+D22+D27+D30+D32+D25+D35+D37</f>
        <v>27021482.539999995</v>
      </c>
      <c r="E39" s="34">
        <f>E7+E13+E16+E19+E22+E27+E30+E32+E25+E35+E37</f>
        <v>-201514.6100000013</v>
      </c>
      <c r="F39" s="31">
        <f t="shared" si="2"/>
        <v>99.25976332110072</v>
      </c>
    </row>
    <row r="40" ht="9" customHeight="1"/>
    <row r="41" spans="1:6" ht="31.5" customHeight="1">
      <c r="A41" s="41" t="s">
        <v>79</v>
      </c>
      <c r="B41" s="41"/>
      <c r="C41" s="41"/>
      <c r="D41" s="41"/>
      <c r="E41" s="41"/>
      <c r="F41" s="41"/>
    </row>
    <row r="42" spans="1:6" ht="16.5" customHeight="1">
      <c r="A42" s="41" t="s">
        <v>35</v>
      </c>
      <c r="B42" s="41"/>
      <c r="C42" s="41"/>
      <c r="D42" s="25">
        <v>14</v>
      </c>
      <c r="E42" s="4"/>
      <c r="F42" s="4"/>
    </row>
    <row r="43" spans="1:6" ht="16.5" customHeight="1">
      <c r="A43" s="1" t="s">
        <v>63</v>
      </c>
      <c r="B43" s="38" t="s">
        <v>65</v>
      </c>
      <c r="C43" s="38"/>
      <c r="D43" s="7">
        <v>1</v>
      </c>
      <c r="E43" s="1"/>
      <c r="F43" s="1"/>
    </row>
    <row r="44" spans="1:6" ht="16.5" customHeight="1">
      <c r="A44" s="1"/>
      <c r="B44" s="38" t="s">
        <v>64</v>
      </c>
      <c r="C44" s="38"/>
      <c r="D44" s="7">
        <v>11</v>
      </c>
      <c r="E44" s="1"/>
      <c r="F44" s="1"/>
    </row>
    <row r="45" spans="1:6" ht="16.5" customHeight="1">
      <c r="A45" s="1"/>
      <c r="B45" s="35" t="s">
        <v>66</v>
      </c>
      <c r="C45" s="35"/>
      <c r="D45" s="7">
        <v>2</v>
      </c>
      <c r="E45" s="1"/>
      <c r="F45" s="1"/>
    </row>
    <row r="46" spans="1:6" ht="16.5" customHeight="1">
      <c r="A46" s="38" t="s">
        <v>84</v>
      </c>
      <c r="B46" s="38"/>
      <c r="C46" s="38"/>
      <c r="D46" s="7" t="s">
        <v>60</v>
      </c>
      <c r="E46" s="1"/>
      <c r="F46" s="1"/>
    </row>
    <row r="47" spans="1:6" ht="16.5" customHeight="1">
      <c r="A47" s="38" t="s">
        <v>85</v>
      </c>
      <c r="B47" s="38"/>
      <c r="C47" s="38"/>
      <c r="D47" s="7" t="s">
        <v>61</v>
      </c>
      <c r="E47" s="1"/>
      <c r="F47" s="1"/>
    </row>
    <row r="48" spans="1:6" ht="16.5" customHeight="1">
      <c r="A48" s="42" t="s">
        <v>86</v>
      </c>
      <c r="B48" s="42"/>
      <c r="C48" s="42"/>
      <c r="D48" s="7" t="s">
        <v>77</v>
      </c>
      <c r="E48" s="36"/>
      <c r="F48" s="36"/>
    </row>
    <row r="49" spans="1:6" ht="16.5" customHeight="1">
      <c r="A49" s="1" t="s">
        <v>87</v>
      </c>
      <c r="B49" s="1"/>
      <c r="C49" s="1"/>
      <c r="D49" s="7" t="s">
        <v>78</v>
      </c>
      <c r="E49" s="36"/>
      <c r="F49" s="36"/>
    </row>
    <row r="50" spans="1:6" ht="16.5" customHeight="1">
      <c r="A50" s="1" t="s">
        <v>88</v>
      </c>
      <c r="B50" s="1"/>
      <c r="C50" s="1"/>
      <c r="D50" s="7" t="s">
        <v>62</v>
      </c>
      <c r="E50" s="36"/>
      <c r="F50" s="36"/>
    </row>
    <row r="51" spans="1:6" ht="6.75" customHeight="1">
      <c r="A51" s="1"/>
      <c r="B51" s="1"/>
      <c r="C51" s="1"/>
      <c r="D51" s="7"/>
      <c r="E51" s="36"/>
      <c r="F51" s="36"/>
    </row>
    <row r="52" spans="1:6" ht="16.5" customHeight="1">
      <c r="A52" s="42" t="s">
        <v>83</v>
      </c>
      <c r="B52" s="42"/>
      <c r="C52" s="1"/>
      <c r="D52" s="7"/>
      <c r="E52" s="36"/>
      <c r="F52" s="1" t="s">
        <v>76</v>
      </c>
    </row>
    <row r="53" spans="1:6" ht="16.5" customHeight="1">
      <c r="A53" s="36"/>
      <c r="B53" s="36"/>
      <c r="C53" s="36"/>
      <c r="D53" s="36"/>
      <c r="E53" s="36"/>
      <c r="F53" s="36"/>
    </row>
    <row r="54" spans="1:6" ht="15" customHeight="1">
      <c r="A54" s="42"/>
      <c r="B54" s="42"/>
      <c r="C54" s="1"/>
      <c r="D54" s="1"/>
      <c r="E54" s="1"/>
      <c r="F54" s="1"/>
    </row>
  </sheetData>
  <sheetProtection/>
  <mergeCells count="11">
    <mergeCell ref="A54:B54"/>
    <mergeCell ref="A46:C46"/>
    <mergeCell ref="A47:C47"/>
    <mergeCell ref="B43:C43"/>
    <mergeCell ref="A48:C48"/>
    <mergeCell ref="B44:C44"/>
    <mergeCell ref="D1:F1"/>
    <mergeCell ref="A3:F4"/>
    <mergeCell ref="A41:F41"/>
    <mergeCell ref="A42:C42"/>
    <mergeCell ref="A52:B52"/>
  </mergeCells>
  <printOptions horizontalCentered="1"/>
  <pageMargins left="1.1811023622047245" right="0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2012-04-04T10:25:58Z</cp:lastPrinted>
  <dcterms:created xsi:type="dcterms:W3CDTF">1996-10-08T23:32:33Z</dcterms:created>
  <dcterms:modified xsi:type="dcterms:W3CDTF">2012-04-04T10:26:01Z</dcterms:modified>
  <cp:category/>
  <cp:version/>
  <cp:contentType/>
  <cp:contentStatus/>
</cp:coreProperties>
</file>