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8700" firstSheet="3" activeTab="7"/>
  </bookViews>
  <sheets>
    <sheet name="прил 1" sheetId="1" r:id="rId1"/>
    <sheet name="прил 2" sheetId="2" r:id="rId2"/>
    <sheet name="приложение № 3" sheetId="3" r:id="rId3"/>
    <sheet name="прилож № 4" sheetId="4" r:id="rId4"/>
    <sheet name="прилож № 5" sheetId="5" r:id="rId5"/>
    <sheet name="прилож № 6" sheetId="6" r:id="rId6"/>
    <sheet name="прилож № 7" sheetId="7" r:id="rId7"/>
    <sheet name="прилож № 8" sheetId="8" r:id="rId8"/>
  </sheets>
  <definedNames/>
  <calcPr fullCalcOnLoad="1"/>
</workbook>
</file>

<file path=xl/sharedStrings.xml><?xml version="1.0" encoding="utf-8"?>
<sst xmlns="http://schemas.openxmlformats.org/spreadsheetml/2006/main" count="1361" uniqueCount="574">
  <si>
    <t>Код бюджетной классификации</t>
  </si>
  <si>
    <t>1 00 00000 00 0000 000</t>
  </si>
  <si>
    <t>Единый сельскохозяйственный налог</t>
  </si>
  <si>
    <t>Налог на доходы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</si>
  <si>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</si>
  <si>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</si>
  <si>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</si>
  <si>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</si>
  <si>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1 11 05035 10 0000 120</t>
  </si>
  <si>
    <t>2 00 00000 00 0000 000</t>
  </si>
  <si>
    <t>БЕЗВОЗМЕЗДНЫЕ ПОСТУПЛЕНИЯ</t>
  </si>
  <si>
    <t>2 02 03024 10 0000 151</t>
  </si>
  <si>
    <t>Субвенции бюджетам поселений на выполнение передаваемых полномочий субъектов РФ</t>
  </si>
  <si>
    <t>Прочие субсидии бюджетам поселений</t>
  </si>
  <si>
    <t>2 02 02999 10 0000 151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</si>
  <si>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</si>
  <si>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</si>
  <si>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</si>
  <si>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</si>
  <si>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</si>
  <si>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</si>
  <si>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</si>
  <si>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</si>
  <si>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</si>
  <si>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</si>
  <si>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</si>
  <si>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</si>
  <si>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Социальная политика</t>
  </si>
  <si>
    <t>Иные межбюджетные трансферты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</si>
  <si>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</si>
  <si>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</si>
  <si>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</si>
  <si>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</si>
  <si>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</si>
  <si>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</si>
  <si>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</si>
  <si>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</si>
  <si>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</si>
  <si>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</si>
  <si>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000 01 05 02 01 00 0000 610</t>
  </si>
  <si>
    <t>Наименование расходов</t>
  </si>
  <si>
    <t>НАЛОГОВЫЕ И НЕНАЛОГОВЫЕ ДОХОДЫ</t>
  </si>
  <si>
    <t>Другие вопросы в области национальной безопасности и правоохранительной деятельности</t>
  </si>
  <si>
    <t>Источники внутреннего финансирования дефицита бюджета, всего</t>
  </si>
  <si>
    <t>Изменение остатков средств на счетах по учету средств бюджета</t>
  </si>
  <si>
    <t>109 04050 10 0000 110</t>
  </si>
  <si>
    <t>% исполнения</t>
  </si>
  <si>
    <t>0102</t>
  </si>
  <si>
    <t>Центральный аппарат</t>
  </si>
  <si>
    <t>0104</t>
  </si>
  <si>
    <t>Образование и организация деятельности административных комиссий</t>
  </si>
  <si>
    <t>013</t>
  </si>
  <si>
    <t>0309</t>
  </si>
  <si>
    <t>0314</t>
  </si>
  <si>
    <t>0412</t>
  </si>
  <si>
    <t>0502</t>
  </si>
  <si>
    <t>0503</t>
  </si>
  <si>
    <t>0707</t>
  </si>
  <si>
    <t>0801</t>
  </si>
  <si>
    <t>Направлено на мероприятия</t>
  </si>
  <si>
    <t>Наименование показателя</t>
  </si>
  <si>
    <t>Коды бюджетной классификации</t>
  </si>
  <si>
    <t>администратора поступлений</t>
  </si>
  <si>
    <t>доходов бюджета поселения</t>
  </si>
  <si>
    <t>ДОХОДЫ ВСЕГО</t>
  </si>
  <si>
    <t>ФЕДЕРАЛЬНАЯ НАЛОГОВАЯ СЛУЖБА</t>
  </si>
  <si>
    <t>1 01 02000 00 0000 000</t>
  </si>
  <si>
    <t>Налоги на совокупный налог</t>
  </si>
  <si>
    <t>105 00000 00 0000 000</t>
  </si>
  <si>
    <t>Налоги на имущество</t>
  </si>
  <si>
    <t>106 00000 00 0000 000</t>
  </si>
  <si>
    <t>Налог на имущество физических лиц</t>
  </si>
  <si>
    <t>106 01000 00 0000 110</t>
  </si>
  <si>
    <t>Задолженность и перерасчеты по отмененным налогам, сборам и иным обязательным платежам</t>
  </si>
  <si>
    <t>1 09 00000 00 0000 000</t>
  </si>
  <si>
    <t>Доходы от использования имущества, находящегося в муниципальной собственности</t>
  </si>
  <si>
    <t>1 11 00000 00 0000 000</t>
  </si>
  <si>
    <t>1 11 05030 00 0000 120</t>
  </si>
  <si>
    <t>Безвозмездные поступления от других бюджетов бюджетной системы РФ</t>
  </si>
  <si>
    <t>2 02 00000 00 0000 000</t>
  </si>
  <si>
    <t>Субсидии бюджетов субъектов РФ и муниципальных образований (межбюджетные субсидии)</t>
  </si>
  <si>
    <t>2 02 02000 00 0000 151</t>
  </si>
  <si>
    <t>Субвенции бюджетам субъектов РФ и муниципальным образованиям</t>
  </si>
  <si>
    <t>2 02 03000 00 0000 151</t>
  </si>
  <si>
    <t>Безвозмездные поступления от других бюджето бюджетной системы РФ</t>
  </si>
  <si>
    <t>992</t>
  </si>
  <si>
    <t>0113</t>
  </si>
  <si>
    <t>4400200</t>
  </si>
  <si>
    <t>031</t>
  </si>
  <si>
    <t>Субсидии бюджетным учреждениям на иные цели</t>
  </si>
  <si>
    <t>1102</t>
  </si>
  <si>
    <t>Массовый спорт</t>
  </si>
  <si>
    <t>ДОХОДЫ БЮДЖЕТА ВСЕГО</t>
  </si>
  <si>
    <t>1 05 03010 01 0000 110</t>
  </si>
  <si>
    <t>Единый сельскохозяйственный налог (за налоговые периоды, истекшие до 1 января 2011 года)</t>
  </si>
  <si>
    <t>1 05 03020 01 0000 110</t>
  </si>
  <si>
    <t>Доходы от сдачи в аренду имущества, находящегося в оперативном управлении органов местного самоуправления 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</si>
  <si>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 и созданных ими учреждений (за исключением имущества муниципальных бюджетных и автономных учреждений)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</si>
  <si>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</si>
  <si>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</si>
  <si>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Прочие безвозмездные поступления в бюджеты поселений</t>
  </si>
  <si>
    <t>2 07 05000 10 0000 180</t>
  </si>
  <si>
    <t>Глава муниципального образования</t>
  </si>
  <si>
    <t>0111</t>
  </si>
  <si>
    <t>Резервные фонды</t>
  </si>
  <si>
    <t>СОЦИАЛЬНАЯ ПОЛИТИКА</t>
  </si>
  <si>
    <t>0203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</si>
  <si>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</si>
  <si>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</si>
  <si>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</si>
  <si>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</si>
  <si>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</si>
  <si>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</si>
  <si>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кабинеты..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</si>
  <si>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</si>
  <si>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со…</t>
  </si>
  <si>
    <t>1 01 02030 01 0000 110</t>
  </si>
  <si>
    <t>1 01 02040 01 0000 110</t>
  </si>
  <si>
    <t>Земельный налог (по обязательствам,возникшим до 1 января 2006 года), мобилизуемый на территории поселений</t>
  </si>
  <si>
    <t>109 04053 10 0000 110</t>
  </si>
  <si>
    <t>2 02 04999 10 0000 151</t>
  </si>
  <si>
    <t>Прочие межбюджетные трансферты, передаваемые бюджетам поселений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</si>
  <si>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кабинеты..  </t>
  </si>
  <si>
    <t>0409</t>
  </si>
  <si>
    <t>Организация и содержание мест захоронения</t>
  </si>
  <si>
    <t>5205000</t>
  </si>
  <si>
    <t>Доходы бюджета Нововеличковского сельского поселения Динского района по кодам бюджетной классификации доходов местного бюджета</t>
  </si>
  <si>
    <t>АДМИНИСТРАЦИЯ НОВОВЕЛИЧКОВСКОГО СЕЛЬСКОГО ПОСЕЛЕНИЯ</t>
  </si>
  <si>
    <t>ШТРАФЫ, САНКЦИИ, ВОЗМЕЩЕНИЕ УЩЕРБА</t>
  </si>
  <si>
    <t>1 16 00000 00 0000 000</t>
  </si>
  <si>
    <t>Прочие поступления от денежных взысканий (штрафов) и иных сумм в возмещение ущерба, зачисляемые в бюджеты поселений</t>
  </si>
  <si>
    <t>1 16 90050 10 0000 140</t>
  </si>
  <si>
    <t>ПРОЧИЕ НЕНАЛОГОВЫЕ ДОХОДЫ</t>
  </si>
  <si>
    <t>1 17 00000 00 0000 000</t>
  </si>
  <si>
    <t>Прочие неналоговые доходы бюджетов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</si>
  <si>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</si>
  <si>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2 18 00000 00 0000 000 </t>
  </si>
  <si>
    <t>Доходы бюджетов поселений от возврата бюджетными учреждениями остатков субсидий прошлых лет</t>
  </si>
  <si>
    <t>2 18 05010 10 0000 180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</si>
  <si>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</si>
  <si>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 , ПРОШЛЫХ ЛЕТ</t>
  </si>
  <si>
    <t>2 19 00000 00 0000 000</t>
  </si>
  <si>
    <t>2 19 05000 10 0000 151</t>
  </si>
  <si>
    <t xml:space="preserve">ПРОЧИЕ БЕЗВОЗМЕЗДНЫЕ ПОСТУПЛЕНИЯ  </t>
  </si>
  <si>
    <t>2 07 00000 00 0000 000</t>
  </si>
  <si>
    <t>ПРИЛОЖЕНИЕ  № 1</t>
  </si>
  <si>
    <t>ПРИЛОЖЕНИЕ № 2</t>
  </si>
  <si>
    <t>Доходы бюджета Нововеличковского сельского поселения Динского района по кодам видов доходов, подвидов доходов, классификации операций сектора государственного управления, относящихся к доходам местного бюджета</t>
  </si>
  <si>
    <t>№ п/п</t>
  </si>
  <si>
    <t>Наименование</t>
  </si>
  <si>
    <t xml:space="preserve">Вед </t>
  </si>
  <si>
    <t>Рз</t>
  </si>
  <si>
    <t>ПР</t>
  </si>
  <si>
    <t>ЦСР</t>
  </si>
  <si>
    <t>ВР</t>
  </si>
  <si>
    <t>ВСЕГО</t>
  </si>
  <si>
    <t xml:space="preserve">Администрация  поселения </t>
  </si>
  <si>
    <t>1.</t>
  </si>
  <si>
    <t>01</t>
  </si>
  <si>
    <t>00</t>
  </si>
  <si>
    <t>Функционирование высшего должностного лица субъекта Российской Федерации и  органа местного самоуправления</t>
  </si>
  <si>
    <t>02</t>
  </si>
  <si>
    <t>Руководство и управление в сфере установленных функций  органов государственной власти субъектов Российской 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</si>
  <si>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</si>
  <si>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</si>
  <si>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13</t>
  </si>
  <si>
    <t>Целевые программы муниципальных образований</t>
  </si>
  <si>
    <t>Мобилизационная и вневойсковая подготовка</t>
  </si>
  <si>
    <t>03</t>
  </si>
  <si>
    <t> 3</t>
  </si>
  <si>
    <t>09</t>
  </si>
  <si>
    <t>Сельские целевые программы</t>
  </si>
  <si>
    <t xml:space="preserve">Сельская целевая программа «Обеспечение пожарной и антитеррористической безопасности объектов в Нововеличковском сельском поселении Динского района» </t>
  </si>
  <si>
    <t> 4</t>
  </si>
  <si>
    <t>Содержание и ремонт автомобильных дорог общего пользования, в том числе дорог в поселениях</t>
  </si>
  <si>
    <t>12</t>
  </si>
  <si>
    <t>Сельская целевая программа "Финансирование расходов на подготовку градостроительной и землеустроительной документации на территории Нововеличковского поселения" на 2012 год</t>
  </si>
  <si>
    <t> 5</t>
  </si>
  <si>
    <t>05</t>
  </si>
  <si>
    <t>Дополнительная помощь местным бюджетам для решения социально-значимого вопроса</t>
  </si>
  <si>
    <t>Субсидии на дополнительную помощь местным бюджетам для решения социально-значимого вопроса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</si>
  <si>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</si>
  <si>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</si>
  <si>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</si>
  <si>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и поселений</t>
  </si>
  <si>
    <t>Сельская целевая программа «Строительство и реконструкция линий уличного освещения населенных пунктов Нововеличковского сельского поселения на 2012 год»</t>
  </si>
  <si>
    <t>Сельская целевая программа «Мероприятия по обеспечению безопасности дорожного движения»</t>
  </si>
  <si>
    <t> 6</t>
  </si>
  <si>
    <t>07</t>
  </si>
  <si>
    <t>7 </t>
  </si>
  <si>
    <t>08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</si>
  <si>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</si>
  <si>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Другие мероприятия в области культуры, кинематографии, средств массовой информации</t>
  </si>
  <si>
    <t>Реализация других мероприятий краевой целевой программы
"Культура Кубани (на 2012 - 2014 годы)"</t>
  </si>
  <si>
    <t>5222499</t>
  </si>
  <si>
    <t>Субсидии бюджетным учрежедения на иные цели</t>
  </si>
  <si>
    <t>Мероприятия краевой целевой  программы  «Культура  Кубани (2012 – 2014 годы)»</t>
  </si>
  <si>
    <t>Софинансорование долгосрочной краевой целевой программы "Культура Кубани (2012-2014 годы)"</t>
  </si>
  <si>
    <t>804</t>
  </si>
  <si>
    <t>Другие вопросы в области культуры, кинематографии</t>
  </si>
  <si>
    <t> 8</t>
  </si>
  <si>
    <t>Социальное обеспечение населения</t>
  </si>
  <si>
    <t>Сельская целевая программа "Жилище" на 2012 год</t>
  </si>
  <si>
    <t>10</t>
  </si>
  <si>
    <t>7950216</t>
  </si>
  <si>
    <t>9 </t>
  </si>
  <si>
    <t>Физическая культура</t>
  </si>
  <si>
    <t>11</t>
  </si>
  <si>
    <t> 10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</si>
  <si>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</si>
  <si>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</si>
  <si>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</si>
  <si>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Процентные платежи по муниципальному долгу</t>
  </si>
  <si>
    <t>ПРИЛОЖЕНИЕ № 3</t>
  </si>
  <si>
    <t>Обслуживание государственного и муниципального долга</t>
  </si>
  <si>
    <t>отклонение факта от плана</t>
  </si>
  <si>
    <t xml:space="preserve">% исполнения к уточнен. плану  </t>
  </si>
  <si>
    <t>0100</t>
  </si>
  <si>
    <t>ОБЩЕГОСУДАРСТВЕННЫЕ ВОПРОСЫ</t>
  </si>
  <si>
    <t>Функционирование высшего должностного лица субьекта РФ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</si>
  <si>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</si>
  <si>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0107</t>
  </si>
  <si>
    <t>Обеспечение проведения выборов и референдумов</t>
  </si>
  <si>
    <t>0200</t>
  </si>
  <si>
    <t xml:space="preserve">Мобилизационная и вневойсковая подготовка </t>
  </si>
  <si>
    <t>0204</t>
  </si>
  <si>
    <t>Мобилизационная подготовка экономики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</si>
  <si>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</si>
  <si>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</si>
  <si>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0400</t>
  </si>
  <si>
    <t>Дорожное хозяйство</t>
  </si>
  <si>
    <t>Другие вопросы в области строительства, архитектуры и градостроительства</t>
  </si>
  <si>
    <t>0500</t>
  </si>
  <si>
    <t>ЖИЛИЩНО-КОММУНАЛЬНОЕ ХОЗЯЙСТВО</t>
  </si>
  <si>
    <t>0700</t>
  </si>
  <si>
    <t>ОБРАЗОВАНИЕ</t>
  </si>
  <si>
    <t>0800</t>
  </si>
  <si>
    <t>0804</t>
  </si>
  <si>
    <t>1003</t>
  </si>
  <si>
    <t>1101</t>
  </si>
  <si>
    <t xml:space="preserve">Спорт и физическая культура </t>
  </si>
  <si>
    <t>1200</t>
  </si>
  <si>
    <t>1202</t>
  </si>
  <si>
    <t>1204</t>
  </si>
  <si>
    <t>1300</t>
  </si>
  <si>
    <t>1301</t>
  </si>
  <si>
    <t>Обслуживание внутреннего долга государственного и муниципального долга</t>
  </si>
  <si>
    <t>9800</t>
  </si>
  <si>
    <t>ВСЕГО РАСХОДОВ</t>
  </si>
  <si>
    <t xml:space="preserve">ПРИЛОЖЕНИЕ № 4 </t>
  </si>
  <si>
    <t>тыс. руб.</t>
  </si>
  <si>
    <t>ФИЗИЧЕСКАЯ КУЛЬТУРА И СПОРТ</t>
  </si>
  <si>
    <t>рублей</t>
  </si>
  <si>
    <t xml:space="preserve">% исполнения к уточнен.плану  </t>
  </si>
  <si>
    <t xml:space="preserve"> -</t>
  </si>
  <si>
    <t>КСЦР</t>
  </si>
  <si>
    <t>% выполнения</t>
  </si>
  <si>
    <t>Итого</t>
  </si>
  <si>
    <t>ПРИЛОЖЕНИЕ № 7</t>
  </si>
  <si>
    <t>Код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</si>
  <si>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</si>
  <si>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в том числе</t>
  </si>
  <si>
    <t>000 01 02 00 00 00 0000 000</t>
  </si>
  <si>
    <t>Кредиты кредитных организаций в валюте 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</si>
  <si>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</si>
  <si>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</si>
  <si>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000 01 02 00 00 10 0000 710</t>
  </si>
  <si>
    <t>Получение кредитов от кредитных организаций бюджетам поселений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</si>
  <si>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</si>
  <si>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</si>
  <si>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000 01 02 00 00 10 0000 810</t>
  </si>
  <si>
    <t>Погашение кредитов от кредитных организаций бюджетами поселений  в валюте Российской Федерации</t>
  </si>
  <si>
    <t>000 01 05 02 01 10 0000 510</t>
  </si>
  <si>
    <t xml:space="preserve">Увеличение прочих остатков денежных средств бюджета поселения </t>
  </si>
  <si>
    <t>Уменьшение прочих остатков средств бюджетов</t>
  </si>
  <si>
    <t>000 01 05 02 01 10 0000 610</t>
  </si>
  <si>
    <t xml:space="preserve">Уменьшение прочих остатков денежных средств бюджета поселения </t>
  </si>
  <si>
    <t xml:space="preserve">ПРИЛОЖЕНИЕ № 5 </t>
  </si>
  <si>
    <t>ПРИЛОЖЕНИЕ № 6</t>
  </si>
  <si>
    <t>Администрация Нововеличковского сельского поселения</t>
  </si>
  <si>
    <t>в т.ч.</t>
  </si>
  <si>
    <t>высшее должностное лицо органа местного самоуправления</t>
  </si>
  <si>
    <t>муниципальных служащих</t>
  </si>
  <si>
    <t>работники ВУС</t>
  </si>
  <si>
    <t>МБУК "Библиотечное объединение Нововеличковского сельского поселения"</t>
  </si>
  <si>
    <t>МКУ "Централизованная бухгалтерия Нововеличковского сельского поселения"</t>
  </si>
  <si>
    <t>МКУ "Обеспечение деятельности администрации Нововеличковского сельского поселения"</t>
  </si>
  <si>
    <t>МБУ  "Спорт"</t>
  </si>
  <si>
    <t>ПРИЛОЖЕНИЕ № 8</t>
  </si>
  <si>
    <t>к   решению Совета Нововеличковского сельского поселения Динского района                                                                            от _________________ № ___________</t>
  </si>
  <si>
    <t>Прочие доходы от компенсации затрат бюджетов поселений</t>
  </si>
  <si>
    <t>1 13 02995 10 0000 130</t>
  </si>
  <si>
    <t>Субсидии бюджетам поселений на софинансирование капитальных вложений в объекты муниципальной собственности</t>
  </si>
  <si>
    <t>2 02 02077 10 0000 151</t>
  </si>
  <si>
    <t xml:space="preserve">к   решению Совета Нововеличковского сельского поселения Динского района                                                                           от _______________ № ___________                                                            </t>
  </si>
  <si>
    <t>к   решению Совета Нововеличковского сельского поселения Динского района                                                                                            от ________________ № ____________</t>
  </si>
  <si>
    <t>отклонение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</si>
  <si>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</si>
  <si>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</si>
  <si>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</si>
  <si>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</si>
  <si>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Уплата налогов, сборов и иных платежей</t>
  </si>
  <si>
    <t>850</t>
  </si>
  <si>
    <t>06</t>
  </si>
  <si>
    <t>Руководство и управление в сфере установленных функций органов местного самоуправления</t>
  </si>
  <si>
    <t>540</t>
  </si>
  <si>
    <t>Резервные средства</t>
  </si>
  <si>
    <t>870</t>
  </si>
  <si>
    <t>110</t>
  </si>
  <si>
    <t>7950206</t>
  </si>
  <si>
    <t>612</t>
  </si>
  <si>
    <t>611</t>
  </si>
  <si>
    <t>Пенсионное обеспечение</t>
  </si>
  <si>
    <t xml:space="preserve">Доплаты к пенсиям,  дополнительное пенсионное обеспечение </t>
  </si>
  <si>
    <t>4910000</t>
  </si>
  <si>
    <t>Решение Совета Нововеличковского сельского поселения Динского района "Об утверждении Положения о дополнительном материальном обеспечении лиц, замещавших должности муниципальной службы администрации Нововеличковское сельское поселение динского района"</t>
  </si>
  <si>
    <t>4910200</t>
  </si>
  <si>
    <t>Дополнительное материальное обеспечение к пенсии</t>
  </si>
  <si>
    <t>4910202</t>
  </si>
  <si>
    <t>Пособия и компенсации по публичным нормативным обязательствам</t>
  </si>
  <si>
    <t>313</t>
  </si>
  <si>
    <t>Субсидии гражданам на приобретение жилья</t>
  </si>
  <si>
    <t>322</t>
  </si>
  <si>
    <t xml:space="preserve">Обслуживание муниципального долга </t>
  </si>
  <si>
    <t>Обеспечение деятельности финансовых, налого-вых и таможенных органов и органов финансового (финансово-бюджетного) надзора</t>
  </si>
  <si>
    <t>Контрольно-счетная палата муниципального обра-зования Динской район</t>
  </si>
  <si>
    <t>Обслуживание внутреннего государственного и муниципального долга</t>
  </si>
  <si>
    <t>к решению Совета Нововеличковского сельского поселения Динского района                                      от ______________ № ___________</t>
  </si>
  <si>
    <t>0106</t>
  </si>
  <si>
    <t>к решению Совета Нововеличковского сельского поселения Динского района                                      от _______________ № _____________</t>
  </si>
  <si>
    <t>к  решению Совета Нововеличковского                        сельского поселения Динского района                                                                                от ______________ № __________</t>
  </si>
  <si>
    <t>к  решению Совета Нововеличковского сельского поселения Динского района                                                                                от ________________ № _________</t>
  </si>
  <si>
    <t>к  решению Совета Нововеличковского сельского поселения Динского района                                                                                от ____________ № __________</t>
  </si>
  <si>
    <t xml:space="preserve">МБУ "Культура " НСП </t>
  </si>
  <si>
    <t>3 чел.</t>
  </si>
  <si>
    <t>Расходы бюджета Нововеличковского сельского поселения Динского района                                                                                                                                                  по ведомственной структуре расходов</t>
  </si>
  <si>
    <t>Уменьшение прочих остатков денежных средств  бюджетов</t>
  </si>
  <si>
    <t>Источники  финансирования дефицита, всего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</si>
  <si>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</si>
  <si>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</si>
  <si>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1 17 01050 10 0000 180</t>
  </si>
  <si>
    <t>Невыясненные поступления, зачисляемые в бюджеты сельских поселений</t>
  </si>
  <si>
    <t>2 02 01001 10 0000 151</t>
  </si>
  <si>
    <t>Дотации бюджетам сельских поселений на выравнивание бюджетной обеспеченности</t>
  </si>
  <si>
    <t>2 07 05030 10 0000 180</t>
  </si>
  <si>
    <t>Прочие безвозмездные поступления в бюджеты сельских поселений</t>
  </si>
  <si>
    <t>Начальник отдела финансов и муниципальных закупок</t>
  </si>
  <si>
    <t>Н.Н.Вуймина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</si>
  <si>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</si>
  <si>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</si>
  <si>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</si>
  <si>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</si>
  <si>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1 03 02250 01 0000 110</t>
  </si>
  <si>
    <t>1 03 02260 01 0000 110</t>
  </si>
  <si>
    <t>Дотации бюджетам сельских поселений на бюджетной обеспеченности</t>
  </si>
  <si>
    <t>ПРОЧИЕ БЕЗВОЗМЕЗДНЫЕ ПОСТУПЛЕНИЯ</t>
  </si>
  <si>
    <t>Обеспечение деятельности администрации муниципального образования</t>
  </si>
  <si>
    <t>5100000</t>
  </si>
  <si>
    <t>Проведение выборов и референдумов</t>
  </si>
  <si>
    <t>5140000</t>
  </si>
  <si>
    <t>Расходы на обеспечение функций органогв местного самоуправления</t>
  </si>
  <si>
    <t>5140019</t>
  </si>
  <si>
    <t>-</t>
  </si>
  <si>
    <t>5160000</t>
  </si>
  <si>
    <t>Расходы на обеспечение деятельности централизованной бухгалтерии</t>
  </si>
  <si>
    <t>Обеспечение деятельности подведомственных учреждений (централизованной бухгалтерии)</t>
  </si>
  <si>
    <t>5160059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</si>
  <si>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</si>
  <si>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5180059</t>
  </si>
  <si>
    <t>Обеспечение хозяйственного обслуживания муниципальных органов</t>
  </si>
  <si>
    <t>5180000</t>
  </si>
  <si>
    <t>Расходы на обеспечение деятельности (оказание услуг) муниципальных учреждений</t>
  </si>
  <si>
    <t>Непрограммные расходы</t>
  </si>
  <si>
    <t>9900000</t>
  </si>
  <si>
    <t>5520000</t>
  </si>
  <si>
    <t>5525118</t>
  </si>
  <si>
    <t>Обеспечение деятельности поисковых и аварийно-спасательных учреждений (переданные полномочия)</t>
  </si>
  <si>
    <t>14</t>
  </si>
  <si>
    <t>5690000</t>
  </si>
  <si>
    <t>5690059</t>
  </si>
  <si>
    <t>5010019</t>
  </si>
  <si>
    <t>5110019</t>
  </si>
  <si>
    <t>5126019</t>
  </si>
  <si>
    <t>7590019</t>
  </si>
  <si>
    <t>5150000</t>
  </si>
  <si>
    <t>5152059</t>
  </si>
  <si>
    <t>Финансовое обеспечение непредвиденных расходов</t>
  </si>
  <si>
    <t>Резервный фонд администрации муниципального района</t>
  </si>
  <si>
    <t>Дорожное  хозяйство (дорожные фонды)</t>
  </si>
  <si>
    <t>Повышение безопасности дорожного движения</t>
  </si>
  <si>
    <t>Мероприятия в области коммунального хозяйства</t>
  </si>
  <si>
    <t>Иные бюджетные ассигнования</t>
  </si>
  <si>
    <t>810</t>
  </si>
  <si>
    <t>Капитальные вложения в объекты недвижимого имущества муниципальной собственности</t>
  </si>
  <si>
    <t>410</t>
  </si>
  <si>
    <t>Организация временного трудоустройства граждан поселений</t>
  </si>
  <si>
    <t xml:space="preserve">Культура </t>
  </si>
  <si>
    <t>Расходы на обеспечение деятельности учреждений культуры и кинематографии</t>
  </si>
  <si>
    <t>Повышение оплаты труда работникам муниципальных бюджетных учреждений культуры (МБУ "Культура")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</si>
  <si>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</si>
  <si>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библиотек</t>
  </si>
  <si>
    <t>Повышение оплаты труда работникам муниципальных бюджетных учреждений культуры (МБУК "БО НСП")</t>
  </si>
  <si>
    <t>8230000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</si>
  <si>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</t>
  </si>
  <si>
    <t>8230012</t>
  </si>
  <si>
    <t>9900093</t>
  </si>
  <si>
    <t>Обеспечение деятельности подведомственных учреждений в области физической культуры и спорта</t>
  </si>
  <si>
    <t>Расходы на обеспечение деятельности (оказание услуг) государственных учреждений</t>
  </si>
  <si>
    <t>Развитие физической культуры и спорта</t>
  </si>
  <si>
    <t>Начальник  отдела финансов и муниципальных закупок</t>
  </si>
  <si>
    <t>Кассовое исполнение за 2015 год</t>
  </si>
  <si>
    <t>Уточненный план на 2015 год</t>
  </si>
  <si>
    <t>Факт 2015 год</t>
  </si>
  <si>
    <t>Утверждено на 2015 год</t>
  </si>
  <si>
    <t>Исполнено за 2015 год</t>
  </si>
  <si>
    <t>Анализ исполнения расходов  бюджета Нововеличковского сельского поселения за 2015 г.
по разделам и подразделам функциональной классификации расходов</t>
  </si>
  <si>
    <t>Уточненный  план 2015 г.</t>
  </si>
  <si>
    <t>Исполнен за  2015 г.</t>
  </si>
  <si>
    <t>Исполнение источников внутреннего финансирования дефицита бюджета
Нововеличковского сельского поселения за 2015 год</t>
  </si>
  <si>
    <t>Исполнено за  2015 год</t>
  </si>
  <si>
    <t>Назначено на 2015 год</t>
  </si>
  <si>
    <t>Отчет 
об использовании бюджетных ассигнований резервного фонда 
администрации Нововеличковского сельского поселения за 2015 года</t>
  </si>
  <si>
    <t>Сведения о численности муниципальных служащих и работников муниципальных учреждений                                                  Нововеличковского сельского поселения за 2015 год</t>
  </si>
  <si>
    <t>Денежные взыскания (штрафы) за нарушение законодательства Российской Федерации о контрактной системем в сфере закупок товаров, работ, услуг для обеспечения государственных и муниципальных нужд для нужд сельских поселений</t>
  </si>
  <si>
    <t>1 16 33050 10 0000 140</t>
  </si>
  <si>
    <t>Земельный налог с организаций, обладающих земельным участком, асположенным в границах сельских поселений</t>
  </si>
  <si>
    <t>1 06 06033 10 0000 110</t>
  </si>
  <si>
    <t>Земельный налог с физических лиц, обладающих земельным участком, асположенным в границах сельских поселений</t>
  </si>
  <si>
    <t>1 06 06043 10 0000 110</t>
  </si>
  <si>
    <t>Доходы от реализации иного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</si>
  <si>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1 14 02052 10 0000 410</t>
  </si>
  <si>
    <t>2 02 04052 10 0000 151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</si>
  <si>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</si>
  <si>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2 02 04053 10 0000 151</t>
  </si>
  <si>
    <t>Муниципальная программа «О проведении работ по уточнению запи-сей в похозяйственных книгах»</t>
  </si>
  <si>
    <t>0100000</t>
  </si>
  <si>
    <t>Закупка товаров, работ и услуг для муниципальных нужд</t>
  </si>
  <si>
    <t>Муниципальная программа "Финансирование расходов по территориальным органам общественного самоуправления"</t>
  </si>
  <si>
    <t>0200000</t>
  </si>
  <si>
    <t>0300000</t>
  </si>
  <si>
    <t>Реализация муниципальных функ-ций, связанных с муниципальным управлением</t>
  </si>
  <si>
    <t>Прочие обязательства муниципаль-ного образования</t>
  </si>
  <si>
    <t>5170000</t>
  </si>
  <si>
    <t>5172901</t>
  </si>
  <si>
    <t>830</t>
  </si>
  <si>
    <t>Муниципальная программа "Управление муниципальным имуществом и регулирование земельных отно-шений на территории муниципального образования Нововеличковское сельское поселение Динского района"</t>
  </si>
  <si>
    <t>0400000</t>
  </si>
  <si>
    <t xml:space="preserve">Мероприятия по гражданской обороне, защите населения и территории поселения от чрезвычайных ситуаций природного и техногенного характера </t>
  </si>
  <si>
    <t>0410000</t>
  </si>
  <si>
    <t>Мероприятия по обеспечению безопасности людей на водных объектах</t>
  </si>
  <si>
    <t>0420000</t>
  </si>
  <si>
    <t xml:space="preserve">Расходы на обеспечение деятельности (оказание услуг) подведомственных учреждений </t>
  </si>
  <si>
    <t>Межбюджетные трансферты</t>
  </si>
  <si>
    <t>Другие вопросы в области национальной безо-пасности и правоохранительной деятельности</t>
  </si>
  <si>
    <t>0500000</t>
  </si>
  <si>
    <t>Муниципальная программа "Обеспечение пожарной и антитеррористической безопасности объектов в Нововеличковском сельском поселении Динского района на 2015 год</t>
  </si>
  <si>
    <t>Муниципальная программа "Капитальный ре-монт и ремонт автомобильных дорог местного значения Нововеличковского значения Новове-личковского сельского поселения Динского района, мероприятия по обеспечению безопас-ности дорожного движения на 2015 год"</t>
  </si>
  <si>
    <t>0900000</t>
  </si>
  <si>
    <t>0910000</t>
  </si>
  <si>
    <t>0920000</t>
  </si>
  <si>
    <t>Реализация мероприятий по подпрограмме «Капитальный ремонт и ремонт автомобильных дорог местного значения Краснодарского края" в 2015 году</t>
  </si>
  <si>
    <t>0976027</t>
  </si>
  <si>
    <t>0600000</t>
  </si>
  <si>
    <t>Муниципальная программа "Поддержка малого и среднего предпринимательства в Нововелич-ковском сельском поселении Динского района на 2015 год"</t>
  </si>
  <si>
    <t>0700000</t>
  </si>
  <si>
    <t>Муниципальная программа "Энергосбережение и повышение энергетической эффективности на территории Нововеличковского сельского посе-ления на 2015 год"</t>
  </si>
  <si>
    <t>0800000</t>
  </si>
  <si>
    <t>Мероприятия по проведению энергетического обследования</t>
  </si>
  <si>
    <t>0810000</t>
  </si>
  <si>
    <t>Прочие мероприятия по повышению энергетической эффективности</t>
  </si>
  <si>
    <t>0820000</t>
  </si>
  <si>
    <t>Муниципальная программа «Архитектура и гра-достроительство муниципального образования Нововеличковское сельское поселение Динского района на 2015 год»</t>
  </si>
  <si>
    <t>Закупка товаров, работ и услуг для муници-пальных нужд</t>
  </si>
  <si>
    <t>2000000</t>
  </si>
  <si>
    <t>Муниципальная программа "Устойчивое разви-тие сельских территорий Нововеличковского сельского поселения Динского района на 2015 год"</t>
  </si>
  <si>
    <t>1100000</t>
  </si>
  <si>
    <t>Субсидии на реализацию мероприятий феде-ральной целевой программы "Устойчивое раз-витие сельских территорий на 2014-2017 годы и на период до 2020 года (федеральный бюджет)</t>
  </si>
  <si>
    <t>1105018</t>
  </si>
  <si>
    <t>Субсидии на реализацию мероприятий феде-ральной целевой программы "Устойчивое раз-витие сельских территорий на 2014-2017 годы и на период до 2020 года (краевой бюджет)</t>
  </si>
  <si>
    <t>1107018</t>
  </si>
  <si>
    <t>Муниципальная программа "Подготовка жи-лищно-коммунального комплекса и объектов теплоснабжения к работе в осенне-зимний пе-риод 2015-2016 гг. на территории Нововелич-ковского сельского поселения Динского района"</t>
  </si>
  <si>
    <t>1200000</t>
  </si>
  <si>
    <t>0</t>
  </si>
  <si>
    <t>Социальное развитие сельского поселения в области теплоснабжения</t>
  </si>
  <si>
    <t>1210000</t>
  </si>
  <si>
    <t>1220000</t>
  </si>
  <si>
    <t>Муниципальная программа «Благоустройство территории муниципального образования Ново-величковское сельское поселение Динского района на 2015 год»</t>
  </si>
  <si>
    <t>1300000</t>
  </si>
  <si>
    <t>1310000</t>
  </si>
  <si>
    <t>1320000</t>
  </si>
  <si>
    <t>1330000</t>
  </si>
  <si>
    <t>1340000</t>
  </si>
  <si>
    <t>Муниципальная программа "Организация вре-менного трудоустройства граждан поселения"</t>
  </si>
  <si>
    <t>1410000</t>
  </si>
  <si>
    <t>1400000</t>
  </si>
  <si>
    <t>Организация временного трудоустройства несо-вершеннолетних граждан поселений</t>
  </si>
  <si>
    <t>1420000</t>
  </si>
  <si>
    <t>Муниципальная программа "Молодежь сельского поселения"</t>
  </si>
  <si>
    <t>1500000</t>
  </si>
  <si>
    <t>Муниципальная программа «Развитие культуры на 2015 год»</t>
  </si>
  <si>
    <t>1600000</t>
  </si>
  <si>
    <t>1610000</t>
  </si>
  <si>
    <t>Расходы на обеспечение деятельности (оказание услуг) муниципальных  учреждений (МБУ "Культура")</t>
  </si>
  <si>
    <t>1610059</t>
  </si>
  <si>
    <t xml:space="preserve">Компенсация расходов на оплату жилых поме-щений, отопления и освещения работникам, го-сударственных и муниципальных учреждений, проживающим и работающим в сельской мест-ности </t>
  </si>
  <si>
    <t>1611139</t>
  </si>
  <si>
    <t>Предоставление субсидий бюджетным, авто-номным учреждениям и иным некоммерческим организациям</t>
  </si>
  <si>
    <t>1616512</t>
  </si>
  <si>
    <t>1620000</t>
  </si>
  <si>
    <t xml:space="preserve">Расходы на обеспечение деятельности (оказание услуг) муниципальных учреждений (МБУ БО НСП) </t>
  </si>
  <si>
    <t>1620059</t>
  </si>
  <si>
    <t>1621139</t>
  </si>
  <si>
    <t>1626512</t>
  </si>
  <si>
    <t>Подпрограмма "Кадровое обеспечение культуры Нововеличковского сельского поселения Динского района в 2015 году"</t>
  </si>
  <si>
    <t>1630000</t>
  </si>
  <si>
    <t>1636512</t>
  </si>
  <si>
    <t>Субсидии на стимулирование работников муниципальных учреждений культуры</t>
  </si>
  <si>
    <t>Подпрограмма «Сохранение,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значе-ния»</t>
  </si>
  <si>
    <t>1640000</t>
  </si>
  <si>
    <t>Мероприятия по обеспечению поэтапного по-вышения уровня средней заработной платы ра-ботников муниципальных учреждений культуры искусства и кинематографии в рамках реализации государственной программы Краснодарского края "Развитие культуры"</t>
  </si>
  <si>
    <t>1676012</t>
  </si>
  <si>
    <t>Субсидии на государственную поддержку му-ниципальных учреждений культуры, находя-щихся на территориях сельских поселений</t>
  </si>
  <si>
    <t>1675147</t>
  </si>
  <si>
    <t>Субсидии на государственную поддержку луч-ших работников муниципальных учреждений культуры, находящихся на территориях сель-ских поселений</t>
  </si>
  <si>
    <t>1675148</t>
  </si>
  <si>
    <t>Подпрограмма «Проведение мероприятий, по-священных памятным датам, знаменательным событиям»</t>
  </si>
  <si>
    <t>1650000</t>
  </si>
  <si>
    <t>Муниципальная программа «Старшее поколе-ние»</t>
  </si>
  <si>
    <t>1800000</t>
  </si>
  <si>
    <t xml:space="preserve">Закупка товаров, работ и услуг для муници-пальных нужд </t>
  </si>
  <si>
    <t>244</t>
  </si>
  <si>
    <t>Муниципальная программа "Развитие физической культуры и укрепление материально-технической базы массового спорта в Нововеличковском сельском поселении Динского района на 2015-2017 годы"</t>
  </si>
  <si>
    <t>1700000</t>
  </si>
  <si>
    <t>Муниципальная программа "Развитие печатных средств массовой информации"</t>
  </si>
  <si>
    <t>1900000</t>
  </si>
  <si>
    <t>Управление муниципальными финансами</t>
  </si>
  <si>
    <t>9600000</t>
  </si>
  <si>
    <t>9610000</t>
  </si>
  <si>
    <t>9611015</t>
  </si>
  <si>
    <t>730</t>
  </si>
  <si>
    <t>Управление муниципальным долгом и муници-пальными финансовыми активами района</t>
  </si>
  <si>
    <t>КУЛЬТУРА</t>
  </si>
  <si>
    <t>Другие вопросы в области культуры</t>
  </si>
  <si>
    <t xml:space="preserve">Уточненный  план на  2015 года </t>
  </si>
  <si>
    <t xml:space="preserve">Исполнен за 2015 года </t>
  </si>
  <si>
    <t>000 01 03 00 00 00 0000 000</t>
  </si>
  <si>
    <t>000 01 03 01 00 00 0000 700</t>
  </si>
  <si>
    <t>000 01 03 01 00 10 0000 710</t>
  </si>
  <si>
    <t>000 01 03 01 00 00 0000 800</t>
  </si>
  <si>
    <t>000 01 03 01 00 10 0000 810</t>
  </si>
  <si>
    <t>Бюджетные кредиты от других бюджетов бюджетной системы Российской Федерации</t>
  </si>
  <si>
    <t>Муниципальная программа «О проведении работ по уточнению записей в похозяйственных книгах»</t>
  </si>
  <si>
    <t>Муниципальная программа "Управление муниципальным имуществом и регулирование земельных отношений на территории муниципального образования Нововеличковское сельское поселение Динского района"</t>
  </si>
  <si>
    <t>Муниципальная программа "Совершенствование гражданской обороны, защиты населения и территорий муниципального образования Нововеличковское сельское поселения Динского района от чрезвычайных ситуаций природного и техногенного характера на 2015 год"</t>
  </si>
  <si>
    <t>Муниципальная программа "Обеспечение пожарной и антитеррористической безопасности объектов в Нововеличковском сельском поселе-нии Динского района на 2015 год</t>
  </si>
  <si>
    <t>Муниципальная программа "Капитальный ремонт и ремонт автомобильных дорог местного значения Нововеличковского значения Нововеличковского сельского поселения Динского района, мероприятия по обеспечению безопас-ности дорожного движения на 2015 год"</t>
  </si>
  <si>
    <t>Муниципальная программа "Комплексное развитие систем коммунальной инфраструктуры Нововеличковского сельского поселения на 2015 год"</t>
  </si>
  <si>
    <t>Муниципальная программа "Капитальный ремонт многоквартирных домов в Нововеличковском сельском поселении Динского района" на 2015 год</t>
  </si>
  <si>
    <t>Муниципальная программа "Устойчивое развитие сельских территорий Нововеличковского сельского поселения Динского района на 2015 год"</t>
  </si>
  <si>
    <t>Муниципальная программа "Подготовка жилищно-коммунального комплекса и объектов теплоснабжения к работе в осенне-зимний период 2015-2016 гг. на территории Нововеличковского сельского поселения Динского района"</t>
  </si>
  <si>
    <t>Муниципальная программа «Благоустройство территории муниципального образования Нововеличковское сельское поселение Динского района на 2015 год»</t>
  </si>
  <si>
    <t>Муниципальная программа "Организация временного трудоустройства граждан поселения"</t>
  </si>
  <si>
    <t>Подпрограмма «Проведение мероприятий, посвященных памятным датам, знаменательным событиям»</t>
  </si>
  <si>
    <t>Муниципальная программа «Старшее поколение»</t>
  </si>
  <si>
    <t>Подпрограмма «Сохранение,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значения»</t>
  </si>
  <si>
    <t>14 чел.</t>
  </si>
  <si>
    <t>7 чел.</t>
  </si>
  <si>
    <t xml:space="preserve">18 чел. </t>
  </si>
  <si>
    <t>Численность работников муниципальных учреждений Нововеличковского сельского поселения составляет                                 61 чел., в том числе по учреждениям:</t>
  </si>
  <si>
    <t xml:space="preserve">Муниципальная программа "Совершенствование гражданской обороны, защиты населения и территорий муниципального образования Ново-величковское сельское поселения Динского района от чрезвычайных ситуаций природного и техногенного характера на 2015 год" </t>
  </si>
  <si>
    <t>Исполнение муниципальных программ
 Нововеличковского сельского поселения за 2015 год</t>
  </si>
  <si>
    <t>1710000</t>
  </si>
  <si>
    <t>1710059</t>
  </si>
  <si>
    <t>Муниципальная программа "Поддержка малого и среднего предпринимательства в Нововеличковском сельском поселении Динского района на 2015 год"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</si>
</sst>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00"/>
    <numFmt numFmtId="176" formatCode="0.000000000"/>
    <numFmt numFmtId="177" formatCode="[$-FC19]d\ mmmm\ yyyy\ &quot;г.&quot;"/>
    <numFmt numFmtId="178" formatCode="_-* #,##0.0_р_._-;\-* #,##0.0_р_._-;_-* &quot;-&quot;??_р_._-;_-@_-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?_р_._-;_-@_-"/>
    <numFmt numFmtId="182" formatCode="#,##0.0_р_.;[Red]\-#,##0.0_р_."/>
    <numFmt numFmtId="183" formatCode="#,##0.000"/>
    <numFmt numFmtId="184" formatCode="_-* #,##0.000_р_._-;\-* #,##0.000_р_._-;_-* &quot;-&quot;??_р_._-;_-@_-"/>
    <numFmt numFmtId="185" formatCode="_(* #,##0.0_);_(* \(#,##0.0\);_(* &quot;-&quot;??_);_(@_)"/>
  </numFmts>
  <fonts count="75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i/>
      <sz val="10"/>
      <name val="Times New Roman"/>
      <family val="1"/>
    </font>
    <font>
      <sz val="11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name val="Arial Cyr"/>
      <family val="0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Arial Cyr"/>
      <family val="0"/>
    </font>
    <font>
      <b/>
      <sz val="10"/>
      <color indexed="9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9"/>
      <name val="Arial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Arial Cyr"/>
      <family val="0"/>
    </font>
    <font>
      <b/>
      <sz val="10"/>
      <color theme="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0"/>
      <name val="Arial"/>
      <family val="2"/>
    </font>
    <font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 wrapText="1"/>
    </xf>
    <xf numFmtId="0" fontId="0" fillId="33" borderId="0" xfId="0" applyFill="1" applyAlignment="1">
      <alignment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170" fontId="6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/>
    </xf>
    <xf numFmtId="170" fontId="13" fillId="0" borderId="10" xfId="0" applyNumberFormat="1" applyFont="1" applyBorder="1" applyAlignment="1">
      <alignment/>
    </xf>
    <xf numFmtId="3" fontId="10" fillId="0" borderId="10" xfId="0" applyNumberFormat="1" applyFont="1" applyFill="1" applyBorder="1" applyAlignment="1">
      <alignment wrapText="1"/>
    </xf>
    <xf numFmtId="170" fontId="10" fillId="0" borderId="10" xfId="0" applyNumberFormat="1" applyFont="1" applyBorder="1" applyAlignment="1">
      <alignment wrapText="1"/>
    </xf>
    <xf numFmtId="3" fontId="8" fillId="0" borderId="10" xfId="0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 wrapText="1"/>
    </xf>
    <xf numFmtId="170" fontId="14" fillId="0" borderId="10" xfId="0" applyNumberFormat="1" applyFont="1" applyBorder="1" applyAlignment="1">
      <alignment wrapText="1"/>
    </xf>
    <xf numFmtId="170" fontId="1" fillId="0" borderId="10" xfId="0" applyNumberFormat="1" applyFont="1" applyBorder="1" applyAlignment="1">
      <alignment wrapText="1"/>
    </xf>
    <xf numFmtId="3" fontId="8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170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4" fillId="0" borderId="0" xfId="0" applyFont="1" applyAlignment="1">
      <alignment horizontal="center" wrapText="1"/>
    </xf>
    <xf numFmtId="164" fontId="8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4" fillId="0" borderId="0" xfId="0" applyFont="1" applyAlignment="1">
      <alignment wrapText="1"/>
    </xf>
    <xf numFmtId="3" fontId="1" fillId="33" borderId="11" xfId="0" applyNumberFormat="1" applyFont="1" applyFill="1" applyBorder="1" applyAlignment="1" applyProtection="1">
      <alignment vertical="top" wrapText="1"/>
      <protection/>
    </xf>
    <xf numFmtId="0" fontId="4" fillId="0" borderId="0" xfId="0" applyFont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70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11" xfId="0" applyFont="1" applyBorder="1" applyAlignment="1">
      <alignment wrapText="1"/>
    </xf>
    <xf numFmtId="0" fontId="10" fillId="0" borderId="0" xfId="0" applyFont="1" applyAlignment="1">
      <alignment horizontal="center" wrapText="1"/>
    </xf>
    <xf numFmtId="170" fontId="17" fillId="0" borderId="10" xfId="0" applyNumberFormat="1" applyFont="1" applyBorder="1" applyAlignment="1">
      <alignment wrapText="1"/>
    </xf>
    <xf numFmtId="0" fontId="6" fillId="0" borderId="10" xfId="0" applyFont="1" applyFill="1" applyBorder="1" applyAlignment="1" applyProtection="1">
      <alignment horizontal="left" vertical="top" wrapText="1"/>
      <protection/>
    </xf>
    <xf numFmtId="164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70" fontId="6" fillId="0" borderId="10" xfId="0" applyNumberFormat="1" applyFont="1" applyBorder="1" applyAlignment="1">
      <alignment/>
    </xf>
    <xf numFmtId="49" fontId="18" fillId="0" borderId="10" xfId="0" applyNumberFormat="1" applyFont="1" applyFill="1" applyBorder="1" applyAlignment="1">
      <alignment wrapText="1"/>
    </xf>
    <xf numFmtId="49" fontId="18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justify" wrapText="1"/>
    </xf>
    <xf numFmtId="49" fontId="19" fillId="0" borderId="10" xfId="0" applyNumberFormat="1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justify" wrapText="1"/>
    </xf>
    <xf numFmtId="49" fontId="18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33" borderId="0" xfId="0" applyFont="1" applyFill="1" applyAlignment="1">
      <alignment horizontal="center" wrapText="1"/>
    </xf>
    <xf numFmtId="0" fontId="20" fillId="0" borderId="0" xfId="0" applyFont="1" applyAlignment="1">
      <alignment/>
    </xf>
    <xf numFmtId="0" fontId="10" fillId="33" borderId="0" xfId="0" applyFont="1" applyFill="1" applyAlignment="1">
      <alignment horizontal="center" wrapText="1"/>
    </xf>
    <xf numFmtId="0" fontId="4" fillId="0" borderId="0" xfId="0" applyFont="1" applyAlignment="1">
      <alignment horizontal="right"/>
    </xf>
    <xf numFmtId="182" fontId="10" fillId="33" borderId="10" xfId="60" applyNumberFormat="1" applyFont="1" applyFill="1" applyBorder="1" applyAlignment="1" applyProtection="1">
      <alignment vertical="center" wrapText="1"/>
      <protection/>
    </xf>
    <xf numFmtId="182" fontId="4" fillId="33" borderId="10" xfId="60" applyNumberFormat="1" applyFont="1" applyFill="1" applyBorder="1" applyAlignment="1" applyProtection="1">
      <alignment horizontal="center" vertical="center" wrapText="1"/>
      <protection/>
    </xf>
    <xf numFmtId="182" fontId="4" fillId="33" borderId="11" xfId="60" applyNumberFormat="1" applyFont="1" applyFill="1" applyBorder="1" applyAlignment="1" applyProtection="1">
      <alignment horizontal="center" vertical="center" wrapText="1"/>
      <protection/>
    </xf>
    <xf numFmtId="49" fontId="10" fillId="33" borderId="10" xfId="60" applyNumberFormat="1" applyFont="1" applyFill="1" applyBorder="1" applyAlignment="1" applyProtection="1">
      <alignment horizontal="center" vertical="top" wrapText="1"/>
      <protection/>
    </xf>
    <xf numFmtId="38" fontId="10" fillId="33" borderId="12" xfId="60" applyNumberFormat="1" applyFont="1" applyFill="1" applyBorder="1" applyAlignment="1" applyProtection="1">
      <alignment vertical="top" wrapText="1"/>
      <protection/>
    </xf>
    <xf numFmtId="4" fontId="10" fillId="33" borderId="11" xfId="0" applyNumberFormat="1" applyFont="1" applyFill="1" applyBorder="1" applyAlignment="1">
      <alignment vertical="top"/>
    </xf>
    <xf numFmtId="4" fontId="10" fillId="33" borderId="10" xfId="0" applyNumberFormat="1" applyFont="1" applyFill="1" applyBorder="1" applyAlignment="1">
      <alignment vertical="top"/>
    </xf>
    <xf numFmtId="49" fontId="4" fillId="33" borderId="10" xfId="60" applyNumberFormat="1" applyFont="1" applyFill="1" applyBorder="1" applyAlignment="1" applyProtection="1">
      <alignment horizontal="center" vertical="top" wrapText="1"/>
      <protection/>
    </xf>
    <xf numFmtId="38" fontId="4" fillId="33" borderId="12" xfId="60" applyNumberFormat="1" applyFont="1" applyFill="1" applyBorder="1" applyAlignment="1" applyProtection="1">
      <alignment vertical="top" wrapText="1"/>
      <protection/>
    </xf>
    <xf numFmtId="0" fontId="4" fillId="33" borderId="12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4" fillId="33" borderId="0" xfId="0" applyFont="1" applyFill="1" applyAlignment="1">
      <alignment vertical="top" wrapText="1"/>
    </xf>
    <xf numFmtId="0" fontId="10" fillId="33" borderId="12" xfId="0" applyFont="1" applyFill="1" applyBorder="1" applyAlignment="1">
      <alignment vertical="top"/>
    </xf>
    <xf numFmtId="182" fontId="10" fillId="33" borderId="12" xfId="60" applyNumberFormat="1" applyFont="1" applyFill="1" applyBorder="1" applyAlignment="1" applyProtection="1">
      <alignment vertical="top" wrapText="1"/>
      <protection/>
    </xf>
    <xf numFmtId="182" fontId="4" fillId="33" borderId="12" xfId="60" applyNumberFormat="1" applyFont="1" applyFill="1" applyBorder="1" applyAlignment="1" applyProtection="1">
      <alignment vertical="top" wrapText="1"/>
      <protection/>
    </xf>
    <xf numFmtId="0" fontId="21" fillId="0" borderId="0" xfId="0" applyFont="1" applyAlignment="1">
      <alignment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164" fontId="10" fillId="33" borderId="10" xfId="60" applyNumberFormat="1" applyFont="1" applyFill="1" applyBorder="1" applyAlignment="1" applyProtection="1">
      <alignment vertical="top"/>
      <protection locked="0"/>
    </xf>
    <xf numFmtId="164" fontId="4" fillId="33" borderId="10" xfId="60" applyNumberFormat="1" applyFont="1" applyFill="1" applyBorder="1" applyAlignment="1" applyProtection="1">
      <alignment vertical="top"/>
      <protection locked="0"/>
    </xf>
    <xf numFmtId="164" fontId="4" fillId="33" borderId="10" xfId="60" applyNumberFormat="1" applyFont="1" applyFill="1" applyBorder="1" applyAlignment="1" applyProtection="1">
      <alignment vertical="top"/>
      <protection/>
    </xf>
    <xf numFmtId="164" fontId="10" fillId="33" borderId="14" xfId="60" applyNumberFormat="1" applyFont="1" applyFill="1" applyBorder="1" applyAlignment="1" applyProtection="1">
      <alignment vertical="top"/>
      <protection locked="0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182" fontId="9" fillId="33" borderId="10" xfId="60" applyNumberFormat="1" applyFont="1" applyFill="1" applyBorder="1" applyAlignment="1" applyProtection="1">
      <alignment horizontal="center" vertical="center" wrapText="1"/>
      <protection/>
    </xf>
    <xf numFmtId="164" fontId="10" fillId="33" borderId="11" xfId="0" applyNumberFormat="1" applyFont="1" applyFill="1" applyBorder="1" applyAlignment="1">
      <alignment vertical="top"/>
    </xf>
    <xf numFmtId="164" fontId="10" fillId="33" borderId="1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179" fontId="4" fillId="0" borderId="0" xfId="60" applyNumberFormat="1" applyFont="1" applyAlignment="1">
      <alignment/>
    </xf>
    <xf numFmtId="179" fontId="10" fillId="0" borderId="0" xfId="60" applyNumberFormat="1" applyFont="1" applyAlignment="1">
      <alignment horizontal="center" wrapText="1"/>
    </xf>
    <xf numFmtId="0" fontId="2" fillId="33" borderId="0" xfId="0" applyFont="1" applyFill="1" applyAlignment="1">
      <alignment horizontal="right" wrapText="1"/>
    </xf>
    <xf numFmtId="182" fontId="4" fillId="33" borderId="0" xfId="60" applyNumberFormat="1" applyFont="1" applyFill="1" applyBorder="1" applyAlignment="1" applyProtection="1">
      <alignment horizontal="center" vertical="center" wrapText="1"/>
      <protection/>
    </xf>
    <xf numFmtId="182" fontId="9" fillId="33" borderId="0" xfId="60" applyNumberFormat="1" applyFont="1" applyFill="1" applyBorder="1" applyAlignment="1" applyProtection="1">
      <alignment horizontal="center" vertical="center" wrapText="1"/>
      <protection/>
    </xf>
    <xf numFmtId="164" fontId="4" fillId="33" borderId="0" xfId="60" applyNumberFormat="1" applyFont="1" applyFill="1" applyBorder="1" applyAlignment="1" applyProtection="1">
      <alignment vertical="top"/>
      <protection/>
    </xf>
    <xf numFmtId="164" fontId="10" fillId="33" borderId="0" xfId="0" applyNumberFormat="1" applyFont="1" applyFill="1" applyBorder="1" applyAlignment="1">
      <alignment vertical="top"/>
    </xf>
    <xf numFmtId="164" fontId="10" fillId="33" borderId="0" xfId="60" applyNumberFormat="1" applyFont="1" applyFill="1" applyBorder="1" applyAlignment="1" applyProtection="1">
      <alignment vertical="top"/>
      <protection locked="0"/>
    </xf>
    <xf numFmtId="179" fontId="0" fillId="0" borderId="0" xfId="60" applyNumberFormat="1" applyFont="1" applyAlignment="1">
      <alignment/>
    </xf>
    <xf numFmtId="179" fontId="2" fillId="0" borderId="0" xfId="60" applyNumberFormat="1" applyFont="1" applyAlignment="1">
      <alignment/>
    </xf>
    <xf numFmtId="0" fontId="4" fillId="0" borderId="1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178" fontId="0" fillId="0" borderId="0" xfId="60" applyNumberFormat="1" applyFont="1" applyAlignment="1">
      <alignment/>
    </xf>
    <xf numFmtId="178" fontId="4" fillId="0" borderId="10" xfId="60" applyNumberFormat="1" applyFont="1" applyBorder="1" applyAlignment="1">
      <alignment horizontal="center" wrapText="1"/>
    </xf>
    <xf numFmtId="178" fontId="4" fillId="0" borderId="10" xfId="60" applyNumberFormat="1" applyFont="1" applyBorder="1" applyAlignment="1">
      <alignment horizontal="right"/>
    </xf>
    <xf numFmtId="178" fontId="4" fillId="0" borderId="10" xfId="60" applyNumberFormat="1" applyFont="1" applyBorder="1" applyAlignment="1">
      <alignment horizontal="right" vertical="top"/>
    </xf>
    <xf numFmtId="49" fontId="4" fillId="0" borderId="10" xfId="6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/>
    </xf>
    <xf numFmtId="179" fontId="10" fillId="0" borderId="10" xfId="60" applyNumberFormat="1" applyFont="1" applyBorder="1" applyAlignment="1">
      <alignment horizontal="center" wrapText="1"/>
    </xf>
    <xf numFmtId="0" fontId="7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1" fillId="0" borderId="10" xfId="0" applyFont="1" applyBorder="1" applyAlignment="1">
      <alignment/>
    </xf>
    <xf numFmtId="0" fontId="4" fillId="0" borderId="10" xfId="0" applyFont="1" applyFill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vertical="top" wrapText="1"/>
    </xf>
    <xf numFmtId="0" fontId="70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1" fillId="33" borderId="10" xfId="0" applyNumberFormat="1" applyFont="1" applyFill="1" applyBorder="1" applyAlignment="1" applyProtection="1">
      <alignment horizontal="center" wrapText="1"/>
      <protection/>
    </xf>
    <xf numFmtId="164" fontId="1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3" fontId="1" fillId="33" borderId="10" xfId="0" applyNumberFormat="1" applyFont="1" applyFill="1" applyBorder="1" applyAlignment="1" applyProtection="1">
      <alignment horizontal="center" vertical="top" wrapText="1"/>
      <protection/>
    </xf>
    <xf numFmtId="3" fontId="6" fillId="33" borderId="10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72" fillId="0" borderId="10" xfId="0" applyFont="1" applyBorder="1" applyAlignment="1">
      <alignment vertical="top" wrapText="1"/>
    </xf>
    <xf numFmtId="185" fontId="72" fillId="0" borderId="10" xfId="60" applyNumberFormat="1" applyFont="1" applyBorder="1" applyAlignment="1">
      <alignment horizontal="center" vertical="center" wrapText="1"/>
    </xf>
    <xf numFmtId="179" fontId="72" fillId="0" borderId="10" xfId="60" applyNumberFormat="1" applyFont="1" applyBorder="1" applyAlignment="1">
      <alignment horizontal="center" vertical="center" wrapText="1"/>
    </xf>
    <xf numFmtId="185" fontId="4" fillId="0" borderId="10" xfId="60" applyNumberFormat="1" applyFont="1" applyFill="1" applyBorder="1" applyAlignment="1">
      <alignment horizontal="center" vertical="center" wrapText="1"/>
    </xf>
    <xf numFmtId="185" fontId="4" fillId="0" borderId="10" xfId="60" applyNumberFormat="1" applyFont="1" applyBorder="1" applyAlignment="1">
      <alignment horizontal="center" vertical="center" wrapText="1"/>
    </xf>
    <xf numFmtId="185" fontId="10" fillId="0" borderId="10" xfId="60" applyNumberFormat="1" applyFont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wrapText="1"/>
    </xf>
    <xf numFmtId="170" fontId="10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center"/>
    </xf>
    <xf numFmtId="185" fontId="18" fillId="0" borderId="10" xfId="60" applyNumberFormat="1" applyFont="1" applyFill="1" applyBorder="1" applyAlignment="1">
      <alignment horizontal="right"/>
    </xf>
    <xf numFmtId="185" fontId="19" fillId="0" borderId="10" xfId="60" applyNumberFormat="1" applyFont="1" applyFill="1" applyBorder="1" applyAlignment="1">
      <alignment horizontal="right"/>
    </xf>
    <xf numFmtId="49" fontId="18" fillId="0" borderId="15" xfId="0" applyNumberFormat="1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/>
    </xf>
    <xf numFmtId="49" fontId="18" fillId="0" borderId="17" xfId="0" applyNumberFormat="1" applyFont="1" applyFill="1" applyBorder="1" applyAlignment="1">
      <alignment horizontal="center"/>
    </xf>
    <xf numFmtId="185" fontId="0" fillId="0" borderId="0" xfId="60" applyNumberFormat="1" applyFont="1" applyFill="1" applyAlignment="1">
      <alignment/>
    </xf>
    <xf numFmtId="0" fontId="4" fillId="0" borderId="0" xfId="0" applyFont="1" applyFill="1" applyAlignment="1">
      <alignment horizontal="right" wrapText="1"/>
    </xf>
    <xf numFmtId="178" fontId="1" fillId="0" borderId="0" xfId="60" applyNumberFormat="1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0" fillId="0" borderId="0" xfId="0" applyFill="1" applyAlignment="1">
      <alignment vertical="center" wrapText="1"/>
    </xf>
    <xf numFmtId="178" fontId="0" fillId="0" borderId="0" xfId="6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78" fontId="0" fillId="0" borderId="0" xfId="60" applyNumberFormat="1" applyFont="1" applyFill="1" applyAlignment="1">
      <alignment vertical="center" wrapText="1"/>
    </xf>
    <xf numFmtId="185" fontId="0" fillId="0" borderId="0" xfId="6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67" fillId="0" borderId="0" xfId="0" applyFont="1" applyAlignment="1">
      <alignment/>
    </xf>
    <xf numFmtId="0" fontId="67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19" fillId="33" borderId="12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9" fontId="19" fillId="0" borderId="16" xfId="0" applyNumberFormat="1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/>
    </xf>
    <xf numFmtId="0" fontId="1" fillId="0" borderId="11" xfId="0" applyFont="1" applyFill="1" applyBorder="1" applyAlignment="1" applyProtection="1">
      <alignment vertical="top" wrapText="1"/>
      <protection/>
    </xf>
    <xf numFmtId="164" fontId="18" fillId="0" borderId="10" xfId="60" applyNumberFormat="1" applyFont="1" applyFill="1" applyBorder="1" applyAlignment="1">
      <alignment horizontal="right"/>
    </xf>
    <xf numFmtId="185" fontId="18" fillId="0" borderId="13" xfId="6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 wrapText="1"/>
    </xf>
    <xf numFmtId="0" fontId="18" fillId="0" borderId="10" xfId="0" applyFont="1" applyFill="1" applyBorder="1" applyAlignment="1">
      <alignment wrapText="1"/>
    </xf>
    <xf numFmtId="164" fontId="4" fillId="33" borderId="10" xfId="60" applyNumberFormat="1" applyFont="1" applyFill="1" applyBorder="1" applyAlignment="1" applyProtection="1">
      <alignment/>
      <protection/>
    </xf>
    <xf numFmtId="4" fontId="10" fillId="33" borderId="10" xfId="0" applyNumberFormat="1" applyFont="1" applyFill="1" applyBorder="1" applyAlignment="1">
      <alignment/>
    </xf>
    <xf numFmtId="164" fontId="10" fillId="33" borderId="10" xfId="60" applyNumberFormat="1" applyFont="1" applyFill="1" applyBorder="1" applyAlignment="1" applyProtection="1">
      <alignment/>
      <protection locked="0"/>
    </xf>
    <xf numFmtId="4" fontId="10" fillId="33" borderId="11" xfId="0" applyNumberFormat="1" applyFont="1" applyFill="1" applyBorder="1" applyAlignment="1">
      <alignment/>
    </xf>
    <xf numFmtId="164" fontId="4" fillId="33" borderId="10" xfId="60" applyNumberFormat="1" applyFont="1" applyFill="1" applyBorder="1" applyAlignment="1" applyProtection="1">
      <alignment/>
      <protection locked="0"/>
    </xf>
    <xf numFmtId="164" fontId="10" fillId="33" borderId="11" xfId="60" applyNumberFormat="1" applyFont="1" applyFill="1" applyBorder="1" applyAlignment="1" applyProtection="1">
      <alignment/>
      <protection locked="0"/>
    </xf>
    <xf numFmtId="164" fontId="4" fillId="33" borderId="11" xfId="60" applyNumberFormat="1" applyFont="1" applyFill="1" applyBorder="1" applyAlignment="1" applyProtection="1">
      <alignment/>
      <protection locked="0"/>
    </xf>
    <xf numFmtId="4" fontId="10" fillId="33" borderId="11" xfId="60" applyNumberFormat="1" applyFont="1" applyFill="1" applyBorder="1" applyAlignment="1" applyProtection="1">
      <alignment/>
      <protection locked="0"/>
    </xf>
    <xf numFmtId="164" fontId="10" fillId="33" borderId="14" xfId="60" applyNumberFormat="1" applyFont="1" applyFill="1" applyBorder="1" applyAlignment="1" applyProtection="1">
      <alignment/>
      <protection locked="0"/>
    </xf>
    <xf numFmtId="4" fontId="10" fillId="33" borderId="14" xfId="60" applyNumberFormat="1" applyFont="1" applyFill="1" applyBorder="1" applyAlignment="1" applyProtection="1">
      <alignment/>
      <protection locked="0"/>
    </xf>
    <xf numFmtId="178" fontId="10" fillId="0" borderId="10" xfId="60" applyNumberFormat="1" applyFont="1" applyBorder="1" applyAlignment="1">
      <alignment/>
    </xf>
    <xf numFmtId="178" fontId="4" fillId="0" borderId="10" xfId="60" applyNumberFormat="1" applyFont="1" applyBorder="1" applyAlignment="1">
      <alignment/>
    </xf>
    <xf numFmtId="180" fontId="10" fillId="0" borderId="10" xfId="60" applyNumberFormat="1" applyFont="1" applyBorder="1" applyAlignment="1">
      <alignment/>
    </xf>
    <xf numFmtId="170" fontId="10" fillId="0" borderId="10" xfId="60" applyNumberFormat="1" applyFont="1" applyBorder="1" applyAlignment="1">
      <alignment/>
    </xf>
    <xf numFmtId="0" fontId="18" fillId="0" borderId="16" xfId="0" applyFont="1" applyFill="1" applyBorder="1" applyAlignment="1">
      <alignment horizontal="justify" wrapText="1"/>
    </xf>
    <xf numFmtId="49" fontId="18" fillId="0" borderId="1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9" fillId="0" borderId="11" xfId="0" applyFont="1" applyFill="1" applyBorder="1" applyAlignment="1">
      <alignment horizontal="center" wrapText="1"/>
    </xf>
    <xf numFmtId="49" fontId="18" fillId="0" borderId="12" xfId="0" applyNumberFormat="1" applyFont="1" applyFill="1" applyBorder="1" applyAlignment="1">
      <alignment horizontal="center" wrapText="1"/>
    </xf>
    <xf numFmtId="0" fontId="18" fillId="34" borderId="10" xfId="0" applyFont="1" applyFill="1" applyBorder="1" applyAlignment="1">
      <alignment wrapText="1"/>
    </xf>
    <xf numFmtId="185" fontId="18" fillId="0" borderId="10" xfId="6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justify" vertical="top" wrapText="1"/>
    </xf>
    <xf numFmtId="0" fontId="18" fillId="0" borderId="0" xfId="0" applyFont="1" applyAlignment="1">
      <alignment wrapText="1"/>
    </xf>
    <xf numFmtId="0" fontId="74" fillId="0" borderId="0" xfId="0" applyFont="1" applyAlignment="1">
      <alignment wrapText="1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178" fontId="10" fillId="0" borderId="10" xfId="0" applyNumberFormat="1" applyFont="1" applyBorder="1" applyAlignment="1">
      <alignment horizontal="center"/>
    </xf>
    <xf numFmtId="170" fontId="10" fillId="0" borderId="10" xfId="6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3" fontId="1" fillId="33" borderId="11" xfId="0" applyNumberFormat="1" applyFont="1" applyFill="1" applyBorder="1" applyAlignment="1" applyProtection="1">
      <alignment horizontal="left" vertical="top" wrapText="1"/>
      <protection/>
    </xf>
    <xf numFmtId="3" fontId="1" fillId="33" borderId="12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 horizontal="right"/>
    </xf>
    <xf numFmtId="0" fontId="1" fillId="0" borderId="11" xfId="0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Border="1" applyAlignment="1">
      <alignment wrapText="1"/>
    </xf>
    <xf numFmtId="0" fontId="4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13" fillId="0" borderId="10" xfId="0" applyFont="1" applyBorder="1" applyAlignment="1">
      <alignment/>
    </xf>
    <xf numFmtId="0" fontId="10" fillId="0" borderId="11" xfId="0" applyFont="1" applyFill="1" applyBorder="1" applyAlignment="1">
      <alignment wrapText="1"/>
    </xf>
    <xf numFmtId="0" fontId="11" fillId="0" borderId="12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" fillId="0" borderId="11" xfId="0" applyFont="1" applyFill="1" applyBorder="1" applyAlignment="1" applyProtection="1">
      <alignment horizontal="left" vertical="top" wrapText="1"/>
      <protection/>
    </xf>
    <xf numFmtId="0" fontId="0" fillId="0" borderId="12" xfId="0" applyBorder="1" applyAlignment="1">
      <alignment/>
    </xf>
    <xf numFmtId="0" fontId="12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0" fillId="0" borderId="11" xfId="0" applyFont="1" applyFill="1" applyBorder="1" applyAlignment="1" applyProtection="1">
      <alignment horizontal="left" vertical="top" wrapText="1"/>
      <protection/>
    </xf>
    <xf numFmtId="0" fontId="12" fillId="0" borderId="12" xfId="0" applyFont="1" applyBorder="1" applyAlignment="1">
      <alignment/>
    </xf>
    <xf numFmtId="3" fontId="2" fillId="33" borderId="0" xfId="0" applyNumberFormat="1" applyFont="1" applyFill="1" applyBorder="1" applyAlignment="1" applyProtection="1">
      <alignment vertical="top" wrapText="1"/>
      <protection/>
    </xf>
    <xf numFmtId="0" fontId="1" fillId="33" borderId="11" xfId="0" applyFont="1" applyFill="1" applyBorder="1" applyAlignment="1" applyProtection="1">
      <alignment vertical="top" wrapText="1"/>
      <protection/>
    </xf>
    <xf numFmtId="0" fontId="0" fillId="0" borderId="12" xfId="0" applyBorder="1" applyAlignment="1">
      <alignment vertical="top" wrapText="1"/>
    </xf>
    <xf numFmtId="3" fontId="1" fillId="33" borderId="11" xfId="0" applyNumberFormat="1" applyFont="1" applyFill="1" applyBorder="1" applyAlignment="1" applyProtection="1">
      <alignment vertical="top" wrapText="1"/>
      <protection/>
    </xf>
    <xf numFmtId="0" fontId="0" fillId="0" borderId="12" xfId="0" applyFont="1" applyBorder="1" applyAlignment="1">
      <alignment wrapText="1"/>
    </xf>
    <xf numFmtId="0" fontId="6" fillId="0" borderId="11" xfId="0" applyFont="1" applyFill="1" applyBorder="1" applyAlignment="1" applyProtection="1">
      <alignment horizontal="left" vertical="top" wrapText="1"/>
      <protection/>
    </xf>
    <xf numFmtId="0" fontId="7" fillId="0" borderId="12" xfId="0" applyFont="1" applyBorder="1" applyAlignment="1">
      <alignment wrapText="1"/>
    </xf>
    <xf numFmtId="3" fontId="6" fillId="33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Font="1" applyBorder="1" applyAlignment="1">
      <alignment horizontal="left" vertical="top" wrapText="1"/>
    </xf>
    <xf numFmtId="0" fontId="8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11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185" fontId="18" fillId="0" borderId="15" xfId="60" applyNumberFormat="1" applyFont="1" applyFill="1" applyBorder="1" applyAlignment="1">
      <alignment horizontal="center"/>
    </xf>
    <xf numFmtId="185" fontId="18" fillId="0" borderId="16" xfId="60" applyNumberFormat="1" applyFont="1" applyFill="1" applyBorder="1" applyAlignment="1">
      <alignment horizontal="center"/>
    </xf>
    <xf numFmtId="185" fontId="18" fillId="0" borderId="10" xfId="60" applyNumberFormat="1" applyFont="1" applyFill="1" applyBorder="1" applyAlignment="1">
      <alignment horizontal="right"/>
    </xf>
    <xf numFmtId="0" fontId="19" fillId="0" borderId="15" xfId="0" applyFont="1" applyFill="1" applyBorder="1" applyAlignment="1">
      <alignment horizontal="justify" wrapText="1"/>
    </xf>
    <xf numFmtId="0" fontId="19" fillId="0" borderId="16" xfId="0" applyFont="1" applyFill="1" applyBorder="1" applyAlignment="1">
      <alignment horizontal="justify" wrapText="1"/>
    </xf>
    <xf numFmtId="0" fontId="18" fillId="0" borderId="15" xfId="0" applyFont="1" applyFill="1" applyBorder="1" applyAlignment="1">
      <alignment horizontal="justify" wrapText="1"/>
    </xf>
    <xf numFmtId="0" fontId="18" fillId="0" borderId="16" xfId="0" applyFont="1" applyFill="1" applyBorder="1" applyAlignment="1">
      <alignment horizontal="justify" wrapText="1"/>
    </xf>
    <xf numFmtId="185" fontId="19" fillId="0" borderId="10" xfId="60" applyNumberFormat="1" applyFont="1" applyFill="1" applyBorder="1" applyAlignment="1">
      <alignment horizontal="right"/>
    </xf>
    <xf numFmtId="49" fontId="18" fillId="0" borderId="15" xfId="0" applyNumberFormat="1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8" fontId="18" fillId="0" borderId="15" xfId="60" applyNumberFormat="1" applyFont="1" applyFill="1" applyBorder="1" applyAlignment="1">
      <alignment horizontal="center" wrapText="1"/>
    </xf>
    <xf numFmtId="178" fontId="0" fillId="0" borderId="20" xfId="60" applyNumberFormat="1" applyFont="1" applyFill="1" applyBorder="1" applyAlignment="1">
      <alignment horizontal="center" wrapText="1"/>
    </xf>
    <xf numFmtId="178" fontId="18" fillId="0" borderId="16" xfId="60" applyNumberFormat="1" applyFont="1" applyFill="1" applyBorder="1" applyAlignment="1">
      <alignment horizontal="center" wrapText="1"/>
    </xf>
    <xf numFmtId="179" fontId="18" fillId="0" borderId="15" xfId="60" applyNumberFormat="1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179" fontId="18" fillId="0" borderId="16" xfId="60" applyNumberFormat="1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justify" wrapText="1"/>
    </xf>
    <xf numFmtId="0" fontId="18" fillId="0" borderId="10" xfId="0" applyFont="1" applyFill="1" applyBorder="1" applyAlignment="1">
      <alignment horizontal="justify" vertical="top" wrapText="1"/>
    </xf>
    <xf numFmtId="0" fontId="18" fillId="0" borderId="15" xfId="0" applyFont="1" applyFill="1" applyBorder="1" applyAlignment="1">
      <alignment horizontal="justify" vertical="top" wrapText="1"/>
    </xf>
    <xf numFmtId="0" fontId="18" fillId="0" borderId="16" xfId="0" applyFont="1" applyFill="1" applyBorder="1" applyAlignment="1">
      <alignment horizontal="justify" vertical="top" wrapText="1"/>
    </xf>
    <xf numFmtId="49" fontId="18" fillId="0" borderId="2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18" fillId="0" borderId="11" xfId="0" applyNumberFormat="1" applyFont="1" applyFill="1" applyBorder="1" applyAlignment="1">
      <alignment horizontal="center" wrapText="1"/>
    </xf>
    <xf numFmtId="49" fontId="18" fillId="0" borderId="12" xfId="0" applyNumberFormat="1" applyFont="1" applyFill="1" applyBorder="1" applyAlignment="1">
      <alignment horizontal="center"/>
    </xf>
    <xf numFmtId="49" fontId="18" fillId="0" borderId="17" xfId="0" applyNumberFormat="1" applyFont="1" applyFill="1" applyBorder="1" applyAlignment="1">
      <alignment horizontal="center"/>
    </xf>
    <xf numFmtId="185" fontId="18" fillId="0" borderId="20" xfId="6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justify"/>
    </xf>
    <xf numFmtId="49" fontId="18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justify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/>
    </xf>
    <xf numFmtId="178" fontId="4" fillId="0" borderId="15" xfId="60" applyNumberFormat="1" applyFont="1" applyBorder="1" applyAlignment="1">
      <alignment horizontal="center"/>
    </xf>
    <xf numFmtId="178" fontId="4" fillId="0" borderId="16" xfId="6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5"/>
  <sheetViews>
    <sheetView zoomScale="80" zoomScaleNormal="80" zoomScalePageLayoutView="0" workbookViewId="0" topLeftCell="A51">
      <selection activeCell="D34" sqref="D34"/>
    </sheetView>
  </sheetViews>
  <sheetFormatPr defaultColWidth="9.00390625" defaultRowHeight="12.75"/>
  <cols>
    <col min="1" max="1" width="24.375" style="0" customWidth="1"/>
    <col min="2" max="2" width="31.875" style="0" customWidth="1"/>
    <col min="3" max="3" width="8.00390625" style="0" customWidth="1"/>
    <col min="4" max="4" width="25.75390625" style="0" customWidth="1"/>
    <col min="5" max="5" width="12.00390625" style="0" customWidth="1"/>
    <col min="6" max="6" width="4.125" style="0" customWidth="1"/>
    <col min="7" max="7" width="5.375" style="0" customWidth="1"/>
  </cols>
  <sheetData>
    <row r="1" ht="13.5" customHeight="1"/>
    <row r="2" spans="3:12" ht="18.75">
      <c r="C2" s="245" t="s">
        <v>145</v>
      </c>
      <c r="D2" s="245"/>
      <c r="E2" s="246"/>
      <c r="F2" s="2"/>
      <c r="G2" s="2"/>
      <c r="J2" s="2"/>
      <c r="K2" s="2"/>
      <c r="L2" s="2"/>
    </row>
    <row r="4" spans="2:12" ht="49.5" customHeight="1">
      <c r="B4" s="1"/>
      <c r="C4" s="255" t="s">
        <v>289</v>
      </c>
      <c r="D4" s="255"/>
      <c r="E4" s="255"/>
      <c r="F4" s="1"/>
      <c r="G4" s="1"/>
      <c r="H4" s="1"/>
      <c r="I4" s="1"/>
      <c r="J4" s="1"/>
      <c r="K4" s="1"/>
      <c r="L4" s="1"/>
    </row>
    <row r="5" spans="2:12" ht="15.75">
      <c r="B5" s="1"/>
      <c r="C5" s="40"/>
      <c r="D5" s="40"/>
      <c r="E5" s="40"/>
      <c r="F5" s="1"/>
      <c r="G5" s="1"/>
      <c r="H5" s="1"/>
      <c r="I5" s="1"/>
      <c r="J5" s="1"/>
      <c r="K5" s="1"/>
      <c r="L5" s="1"/>
    </row>
    <row r="6" spans="1:5" ht="33" customHeight="1">
      <c r="A6" s="256" t="s">
        <v>126</v>
      </c>
      <c r="B6" s="256"/>
      <c r="C6" s="256"/>
      <c r="D6" s="256"/>
      <c r="E6" s="256"/>
    </row>
    <row r="7" spans="1:5" ht="15.75">
      <c r="A7" s="4"/>
      <c r="B7" s="4"/>
      <c r="C7" s="4"/>
      <c r="D7" s="4"/>
      <c r="E7" s="4" t="s">
        <v>250</v>
      </c>
    </row>
    <row r="8" spans="1:5" ht="12.75" customHeight="1">
      <c r="A8" s="257" t="s">
        <v>60</v>
      </c>
      <c r="B8" s="258"/>
      <c r="C8" s="261" t="s">
        <v>61</v>
      </c>
      <c r="D8" s="262"/>
      <c r="E8" s="263" t="s">
        <v>410</v>
      </c>
    </row>
    <row r="9" spans="1:5" ht="48" customHeight="1">
      <c r="A9" s="259"/>
      <c r="B9" s="260"/>
      <c r="C9" s="17" t="s">
        <v>62</v>
      </c>
      <c r="D9" s="17" t="s">
        <v>63</v>
      </c>
      <c r="E9" s="264"/>
    </row>
    <row r="10" spans="1:5" ht="18.75">
      <c r="A10" s="265" t="s">
        <v>92</v>
      </c>
      <c r="B10" s="265"/>
      <c r="C10" s="18"/>
      <c r="D10" s="145"/>
      <c r="E10" s="19">
        <f>E18+E35+E11+E16-0.1</f>
        <v>52677.213</v>
      </c>
    </row>
    <row r="11" spans="1:5" ht="18.75" customHeight="1">
      <c r="A11" s="290"/>
      <c r="B11" s="291"/>
      <c r="C11" s="18">
        <v>100</v>
      </c>
      <c r="D11" s="145"/>
      <c r="E11" s="178">
        <f>E12+E13+E14+E15</f>
        <v>4517.8</v>
      </c>
    </row>
    <row r="12" spans="1:5" ht="67.5" customHeight="1">
      <c r="A12" s="261" t="s">
        <v>338</v>
      </c>
      <c r="B12" s="292"/>
      <c r="C12" s="179">
        <v>100</v>
      </c>
      <c r="D12" s="155" t="s">
        <v>339</v>
      </c>
      <c r="E12" s="30">
        <v>1574.9</v>
      </c>
    </row>
    <row r="13" spans="1:5" ht="81" customHeight="1">
      <c r="A13" s="268" t="s">
        <v>348</v>
      </c>
      <c r="B13" s="269"/>
      <c r="C13" s="179">
        <v>100</v>
      </c>
      <c r="D13" s="155" t="s">
        <v>351</v>
      </c>
      <c r="E13" s="30">
        <v>42.7</v>
      </c>
    </row>
    <row r="14" spans="1:5" ht="67.5" customHeight="1">
      <c r="A14" s="268" t="s">
        <v>349</v>
      </c>
      <c r="B14" s="269"/>
      <c r="C14" s="179">
        <v>100</v>
      </c>
      <c r="D14" s="155" t="s">
        <v>352</v>
      </c>
      <c r="E14" s="30">
        <v>3102.8</v>
      </c>
    </row>
    <row r="15" spans="1:5" ht="67.5" customHeight="1">
      <c r="A15" s="268" t="s">
        <v>350</v>
      </c>
      <c r="B15" s="269"/>
      <c r="C15" s="179">
        <v>100</v>
      </c>
      <c r="D15" s="155" t="s">
        <v>353</v>
      </c>
      <c r="E15" s="30">
        <v>-202.6</v>
      </c>
    </row>
    <row r="16" spans="1:5" s="233" customFormat="1" ht="22.5" customHeight="1">
      <c r="A16" s="270"/>
      <c r="B16" s="271"/>
      <c r="C16" s="18">
        <v>161</v>
      </c>
      <c r="D16" s="145"/>
      <c r="E16" s="178">
        <f>E17</f>
        <v>23</v>
      </c>
    </row>
    <row r="17" spans="1:5" ht="67.5" customHeight="1">
      <c r="A17" s="268" t="s">
        <v>423</v>
      </c>
      <c r="B17" s="269"/>
      <c r="C17" s="179">
        <v>161</v>
      </c>
      <c r="D17" s="155" t="s">
        <v>424</v>
      </c>
      <c r="E17" s="30">
        <v>23</v>
      </c>
    </row>
    <row r="18" spans="1:5" ht="15.75" customHeight="1">
      <c r="A18" s="266" t="s">
        <v>65</v>
      </c>
      <c r="B18" s="267"/>
      <c r="C18" s="20">
        <v>182</v>
      </c>
      <c r="D18" s="159"/>
      <c r="E18" s="21">
        <f>E19+E24+E27+E33</f>
        <v>25450.213</v>
      </c>
    </row>
    <row r="19" spans="1:5" ht="22.5" customHeight="1">
      <c r="A19" s="266" t="s">
        <v>3</v>
      </c>
      <c r="B19" s="274"/>
      <c r="C19" s="22">
        <v>182</v>
      </c>
      <c r="D19" s="160" t="s">
        <v>66</v>
      </c>
      <c r="E19" s="13">
        <f>SUM(E20:E23)</f>
        <v>9282.6</v>
      </c>
    </row>
    <row r="20" spans="1:5" ht="66" customHeight="1">
      <c r="A20" s="252" t="s">
        <v>110</v>
      </c>
      <c r="B20" s="254"/>
      <c r="C20" s="23">
        <v>182</v>
      </c>
      <c r="D20" s="154" t="s">
        <v>111</v>
      </c>
      <c r="E20" s="24">
        <v>9185</v>
      </c>
    </row>
    <row r="21" spans="1:5" ht="64.5" customHeight="1">
      <c r="A21" s="252" t="s">
        <v>113</v>
      </c>
      <c r="B21" s="254"/>
      <c r="C21" s="23">
        <v>182</v>
      </c>
      <c r="D21" s="154" t="s">
        <v>112</v>
      </c>
      <c r="E21" s="24">
        <v>6.6</v>
      </c>
    </row>
    <row r="22" spans="1:5" ht="39.75" customHeight="1">
      <c r="A22" s="247" t="s">
        <v>114</v>
      </c>
      <c r="B22" s="248"/>
      <c r="C22" s="23">
        <v>182</v>
      </c>
      <c r="D22" s="154" t="s">
        <v>116</v>
      </c>
      <c r="E22" s="24">
        <v>76.2</v>
      </c>
    </row>
    <row r="23" spans="1:5" ht="64.5" customHeight="1">
      <c r="A23" s="247" t="s">
        <v>115</v>
      </c>
      <c r="B23" s="248"/>
      <c r="C23" s="23">
        <v>182</v>
      </c>
      <c r="D23" s="154" t="s">
        <v>117</v>
      </c>
      <c r="E23" s="24">
        <v>14.8</v>
      </c>
    </row>
    <row r="24" spans="1:5" ht="24" customHeight="1">
      <c r="A24" s="266" t="s">
        <v>67</v>
      </c>
      <c r="B24" s="254"/>
      <c r="C24" s="22">
        <v>182</v>
      </c>
      <c r="D24" s="160" t="s">
        <v>68</v>
      </c>
      <c r="E24" s="13">
        <f>(E25+E26)</f>
        <v>5367.5</v>
      </c>
    </row>
    <row r="25" spans="1:5" ht="12.75" customHeight="1">
      <c r="A25" s="252" t="s">
        <v>2</v>
      </c>
      <c r="B25" s="254"/>
      <c r="C25" s="23">
        <v>182</v>
      </c>
      <c r="D25" s="154" t="s">
        <v>93</v>
      </c>
      <c r="E25" s="24">
        <v>5367.5</v>
      </c>
    </row>
    <row r="26" spans="1:5" ht="27" customHeight="1" hidden="1">
      <c r="A26" s="252" t="s">
        <v>94</v>
      </c>
      <c r="B26" s="254"/>
      <c r="C26" s="23">
        <v>182</v>
      </c>
      <c r="D26" s="154" t="s">
        <v>95</v>
      </c>
      <c r="E26" s="24"/>
    </row>
    <row r="27" spans="1:5" ht="24.75" customHeight="1">
      <c r="A27" s="266" t="s">
        <v>69</v>
      </c>
      <c r="B27" s="254"/>
      <c r="C27" s="22">
        <v>182</v>
      </c>
      <c r="D27" s="160" t="s">
        <v>70</v>
      </c>
      <c r="E27" s="13">
        <f>(E28+E30)</f>
        <v>10800.1</v>
      </c>
    </row>
    <row r="28" spans="1:5" ht="15.75" customHeight="1">
      <c r="A28" s="252" t="s">
        <v>71</v>
      </c>
      <c r="B28" s="275"/>
      <c r="C28" s="23">
        <v>182</v>
      </c>
      <c r="D28" s="154" t="s">
        <v>72</v>
      </c>
      <c r="E28" s="25">
        <f>E29</f>
        <v>1965.1</v>
      </c>
    </row>
    <row r="29" spans="1:5" ht="36.75" customHeight="1">
      <c r="A29" s="252" t="s">
        <v>5</v>
      </c>
      <c r="B29" s="254"/>
      <c r="C29" s="23">
        <v>182</v>
      </c>
      <c r="D29" s="154" t="s">
        <v>4</v>
      </c>
      <c r="E29" s="24">
        <v>1965.1</v>
      </c>
    </row>
    <row r="30" spans="1:5" ht="12.75">
      <c r="A30" s="252" t="s">
        <v>7</v>
      </c>
      <c r="B30" s="254"/>
      <c r="C30" s="23">
        <v>182</v>
      </c>
      <c r="D30" s="154" t="s">
        <v>6</v>
      </c>
      <c r="E30" s="25">
        <f>(E31+E32)</f>
        <v>8835</v>
      </c>
    </row>
    <row r="31" spans="1:5" ht="30.75" customHeight="1">
      <c r="A31" s="252" t="s">
        <v>425</v>
      </c>
      <c r="B31" s="254"/>
      <c r="C31" s="23">
        <v>182</v>
      </c>
      <c r="D31" s="161" t="s">
        <v>426</v>
      </c>
      <c r="E31" s="24">
        <v>3339.2</v>
      </c>
    </row>
    <row r="32" spans="1:5" ht="30.75" customHeight="1">
      <c r="A32" s="252" t="s">
        <v>427</v>
      </c>
      <c r="B32" s="254"/>
      <c r="C32" s="23">
        <v>182</v>
      </c>
      <c r="D32" s="154" t="s">
        <v>428</v>
      </c>
      <c r="E32" s="24">
        <v>5495.8</v>
      </c>
    </row>
    <row r="33" spans="1:5" s="5" customFormat="1" ht="32.25" customHeight="1">
      <c r="A33" s="266" t="s">
        <v>73</v>
      </c>
      <c r="B33" s="293"/>
      <c r="C33" s="22">
        <v>182</v>
      </c>
      <c r="D33" s="153" t="s">
        <v>74</v>
      </c>
      <c r="E33" s="13">
        <f>(E34)</f>
        <v>0.013</v>
      </c>
    </row>
    <row r="34" spans="1:5" s="5" customFormat="1" ht="27.75" customHeight="1">
      <c r="A34" s="252" t="s">
        <v>118</v>
      </c>
      <c r="B34" s="253"/>
      <c r="C34" s="23">
        <v>182</v>
      </c>
      <c r="D34" s="155" t="s">
        <v>119</v>
      </c>
      <c r="E34" s="24">
        <v>0.013</v>
      </c>
    </row>
    <row r="35" spans="1:5" ht="32.25" customHeight="1">
      <c r="A35" s="276" t="s">
        <v>127</v>
      </c>
      <c r="B35" s="277"/>
      <c r="C35" s="28">
        <v>992</v>
      </c>
      <c r="D35" s="161"/>
      <c r="E35" s="13">
        <f>(E36+E41+E45)</f>
        <v>22686.3</v>
      </c>
    </row>
    <row r="36" spans="1:5" ht="42" customHeight="1">
      <c r="A36" s="266" t="s">
        <v>75</v>
      </c>
      <c r="B36" s="273"/>
      <c r="C36" s="29">
        <v>992</v>
      </c>
      <c r="D36" s="153" t="s">
        <v>76</v>
      </c>
      <c r="E36" s="13">
        <f>E37+E39+E40</f>
        <v>92</v>
      </c>
    </row>
    <row r="37" spans="1:5" ht="54.75" customHeight="1">
      <c r="A37" s="272" t="s">
        <v>96</v>
      </c>
      <c r="B37" s="273"/>
      <c r="C37" s="27">
        <v>992</v>
      </c>
      <c r="D37" s="161" t="s">
        <v>77</v>
      </c>
      <c r="E37" s="25">
        <f>(E38)</f>
        <v>23.8</v>
      </c>
    </row>
    <row r="38" spans="1:5" ht="52.5" customHeight="1">
      <c r="A38" s="272" t="s">
        <v>97</v>
      </c>
      <c r="B38" s="273"/>
      <c r="C38" s="27">
        <v>992</v>
      </c>
      <c r="D38" s="161" t="s">
        <v>8</v>
      </c>
      <c r="E38" s="24">
        <v>23.8</v>
      </c>
    </row>
    <row r="39" spans="1:5" s="180" customFormat="1" ht="18.75" customHeight="1">
      <c r="A39" s="272" t="s">
        <v>290</v>
      </c>
      <c r="B39" s="292"/>
      <c r="C39" s="27">
        <v>992</v>
      </c>
      <c r="D39" s="161" t="s">
        <v>291</v>
      </c>
      <c r="E39" s="24">
        <v>61</v>
      </c>
    </row>
    <row r="40" spans="1:5" ht="52.5" customHeight="1">
      <c r="A40" s="272" t="s">
        <v>429</v>
      </c>
      <c r="B40" s="254"/>
      <c r="C40" s="27">
        <v>992</v>
      </c>
      <c r="D40" s="161" t="s">
        <v>430</v>
      </c>
      <c r="E40" s="24">
        <v>7.2</v>
      </c>
    </row>
    <row r="41" spans="1:5" ht="20.25" customHeight="1">
      <c r="A41" s="283" t="s">
        <v>128</v>
      </c>
      <c r="B41" s="294"/>
      <c r="C41" s="29">
        <v>992</v>
      </c>
      <c r="D41" s="156" t="s">
        <v>129</v>
      </c>
      <c r="E41" s="53">
        <f>E42</f>
        <v>18</v>
      </c>
    </row>
    <row r="42" spans="1:5" ht="30" customHeight="1">
      <c r="A42" s="272" t="s">
        <v>130</v>
      </c>
      <c r="B42" s="273"/>
      <c r="C42" s="27">
        <v>992</v>
      </c>
      <c r="D42" s="161" t="s">
        <v>131</v>
      </c>
      <c r="E42" s="24">
        <v>18</v>
      </c>
    </row>
    <row r="43" spans="1:5" ht="30" customHeight="1" hidden="1">
      <c r="A43" s="283" t="s">
        <v>132</v>
      </c>
      <c r="B43" s="294"/>
      <c r="C43" s="29">
        <v>992</v>
      </c>
      <c r="D43" s="156" t="s">
        <v>133</v>
      </c>
      <c r="E43" s="53">
        <f>E44</f>
        <v>0</v>
      </c>
    </row>
    <row r="44" spans="1:5" ht="30" customHeight="1" hidden="1">
      <c r="A44" s="272" t="s">
        <v>341</v>
      </c>
      <c r="B44" s="273"/>
      <c r="C44" s="27">
        <v>992</v>
      </c>
      <c r="D44" s="161" t="s">
        <v>340</v>
      </c>
      <c r="E44" s="24"/>
    </row>
    <row r="45" spans="1:5" ht="14.25">
      <c r="A45" s="287" t="s">
        <v>10</v>
      </c>
      <c r="B45" s="288"/>
      <c r="C45" s="26">
        <v>992</v>
      </c>
      <c r="D45" s="156" t="s">
        <v>9</v>
      </c>
      <c r="E45" s="13">
        <f>(E46+E57+E59+E61)</f>
        <v>22576.3</v>
      </c>
    </row>
    <row r="46" spans="1:5" ht="27" customHeight="1">
      <c r="A46" s="261" t="s">
        <v>78</v>
      </c>
      <c r="B46" s="289"/>
      <c r="C46" s="27">
        <v>992</v>
      </c>
      <c r="D46" s="161" t="s">
        <v>79</v>
      </c>
      <c r="E46" s="25">
        <f>(E48+E51+E54+E47+E55)</f>
        <v>19201</v>
      </c>
    </row>
    <row r="47" spans="1:5" ht="27" customHeight="1" hidden="1">
      <c r="A47" s="261" t="s">
        <v>343</v>
      </c>
      <c r="B47" s="254"/>
      <c r="C47" s="27">
        <v>992</v>
      </c>
      <c r="D47" s="161" t="s">
        <v>342</v>
      </c>
      <c r="E47" s="25">
        <v>0</v>
      </c>
    </row>
    <row r="48" spans="1:5" ht="26.25" customHeight="1">
      <c r="A48" s="261" t="s">
        <v>80</v>
      </c>
      <c r="B48" s="254"/>
      <c r="C48" s="27">
        <v>992</v>
      </c>
      <c r="D48" s="161" t="s">
        <v>81</v>
      </c>
      <c r="E48" s="25">
        <f>E50+E49</f>
        <v>18680.1</v>
      </c>
    </row>
    <row r="49" spans="1:5" ht="26.25" customHeight="1">
      <c r="A49" s="261" t="s">
        <v>292</v>
      </c>
      <c r="B49" s="254"/>
      <c r="C49" s="27">
        <v>992</v>
      </c>
      <c r="D49" s="161" t="s">
        <v>293</v>
      </c>
      <c r="E49" s="25">
        <v>4619</v>
      </c>
    </row>
    <row r="50" spans="1:5" ht="12.75" customHeight="1">
      <c r="A50" s="279" t="s">
        <v>13</v>
      </c>
      <c r="B50" s="280"/>
      <c r="C50" s="27">
        <v>992</v>
      </c>
      <c r="D50" s="162" t="s">
        <v>14</v>
      </c>
      <c r="E50" s="25">
        <v>14061.1</v>
      </c>
    </row>
    <row r="51" spans="1:5" ht="25.5" customHeight="1">
      <c r="A51" s="279" t="s">
        <v>82</v>
      </c>
      <c r="B51" s="280"/>
      <c r="C51" s="27">
        <v>992</v>
      </c>
      <c r="D51" s="158" t="s">
        <v>83</v>
      </c>
      <c r="E51" s="25">
        <f>E52+E53</f>
        <v>370.90000000000003</v>
      </c>
    </row>
    <row r="52" spans="1:5" ht="39" customHeight="1">
      <c r="A52" s="281" t="s">
        <v>98</v>
      </c>
      <c r="B52" s="280"/>
      <c r="C52" s="27">
        <v>992</v>
      </c>
      <c r="D52" s="158" t="s">
        <v>99</v>
      </c>
      <c r="E52" s="25">
        <v>363.3</v>
      </c>
    </row>
    <row r="53" spans="1:5" ht="26.25" customHeight="1">
      <c r="A53" s="281" t="s">
        <v>12</v>
      </c>
      <c r="B53" s="280"/>
      <c r="C53" s="27">
        <v>992</v>
      </c>
      <c r="D53" s="158" t="s">
        <v>11</v>
      </c>
      <c r="E53" s="25">
        <v>7.6</v>
      </c>
    </row>
    <row r="54" spans="1:5" ht="55.5" customHeight="1">
      <c r="A54" s="281" t="s">
        <v>432</v>
      </c>
      <c r="B54" s="280"/>
      <c r="C54" s="27">
        <v>992</v>
      </c>
      <c r="D54" s="158" t="s">
        <v>431</v>
      </c>
      <c r="E54" s="30">
        <v>100</v>
      </c>
    </row>
    <row r="55" spans="1:5" ht="39.75" customHeight="1">
      <c r="A55" s="281" t="s">
        <v>432</v>
      </c>
      <c r="B55" s="280"/>
      <c r="C55" s="27">
        <v>992</v>
      </c>
      <c r="D55" s="158" t="s">
        <v>433</v>
      </c>
      <c r="E55" s="25">
        <v>50</v>
      </c>
    </row>
    <row r="56" spans="1:5" ht="28.5" customHeight="1" hidden="1">
      <c r="A56" s="249" t="s">
        <v>121</v>
      </c>
      <c r="B56" s="250"/>
      <c r="C56" s="27">
        <v>992</v>
      </c>
      <c r="D56" s="158" t="s">
        <v>120</v>
      </c>
      <c r="E56" s="25"/>
    </row>
    <row r="57" spans="1:5" ht="28.5" customHeight="1">
      <c r="A57" s="285" t="s">
        <v>143</v>
      </c>
      <c r="B57" s="286"/>
      <c r="C57" s="29">
        <v>992</v>
      </c>
      <c r="D57" s="163" t="s">
        <v>144</v>
      </c>
      <c r="E57" s="13">
        <f>E58</f>
        <v>3433</v>
      </c>
    </row>
    <row r="58" spans="1:5" ht="28.5" customHeight="1">
      <c r="A58" s="272" t="s">
        <v>345</v>
      </c>
      <c r="B58" s="282"/>
      <c r="C58" s="27">
        <v>992</v>
      </c>
      <c r="D58" s="161" t="s">
        <v>344</v>
      </c>
      <c r="E58" s="25">
        <v>3433</v>
      </c>
    </row>
    <row r="59" spans="1:5" ht="96.75" customHeight="1" hidden="1">
      <c r="A59" s="283" t="s">
        <v>135</v>
      </c>
      <c r="B59" s="284"/>
      <c r="C59" s="29">
        <v>992</v>
      </c>
      <c r="D59" s="156" t="s">
        <v>136</v>
      </c>
      <c r="E59" s="13">
        <f>E60</f>
        <v>0</v>
      </c>
    </row>
    <row r="60" spans="1:5" ht="30" customHeight="1" hidden="1">
      <c r="A60" s="272" t="s">
        <v>137</v>
      </c>
      <c r="B60" s="254"/>
      <c r="C60" s="27">
        <v>992</v>
      </c>
      <c r="D60" s="161" t="s">
        <v>138</v>
      </c>
      <c r="E60" s="25"/>
    </row>
    <row r="61" spans="1:5" ht="39.75" customHeight="1">
      <c r="A61" s="283" t="s">
        <v>140</v>
      </c>
      <c r="B61" s="284"/>
      <c r="C61" s="29">
        <v>992</v>
      </c>
      <c r="D61" s="156" t="s">
        <v>141</v>
      </c>
      <c r="E61" s="13">
        <f>E62</f>
        <v>-57.7</v>
      </c>
    </row>
    <row r="62" spans="1:5" ht="42.75" customHeight="1">
      <c r="A62" s="272" t="s">
        <v>139</v>
      </c>
      <c r="B62" s="254"/>
      <c r="C62" s="27">
        <v>992</v>
      </c>
      <c r="D62" s="161" t="s">
        <v>142</v>
      </c>
      <c r="E62" s="25">
        <v>-57.7</v>
      </c>
    </row>
    <row r="63" spans="1:5" ht="42.75" customHeight="1">
      <c r="A63" s="45"/>
      <c r="B63" s="208"/>
      <c r="C63" s="47"/>
      <c r="D63" s="209"/>
      <c r="E63" s="49"/>
    </row>
    <row r="64" spans="1:5" ht="18" customHeight="1">
      <c r="A64" s="45"/>
      <c r="B64" s="46"/>
      <c r="C64" s="47"/>
      <c r="D64" s="48"/>
      <c r="E64" s="49"/>
    </row>
    <row r="65" spans="1:5" ht="40.5" customHeight="1">
      <c r="A65" s="278" t="s">
        <v>346</v>
      </c>
      <c r="B65" s="278"/>
      <c r="D65" s="251" t="s">
        <v>347</v>
      </c>
      <c r="E65" s="251"/>
    </row>
  </sheetData>
  <sheetProtection/>
  <mergeCells count="61">
    <mergeCell ref="A59:B59"/>
    <mergeCell ref="A60:B60"/>
    <mergeCell ref="A43:B43"/>
    <mergeCell ref="A49:B49"/>
    <mergeCell ref="A44:B44"/>
    <mergeCell ref="A41:B41"/>
    <mergeCell ref="A38:B38"/>
    <mergeCell ref="A17:B17"/>
    <mergeCell ref="A33:B33"/>
    <mergeCell ref="A29:B29"/>
    <mergeCell ref="A36:B36"/>
    <mergeCell ref="A52:B52"/>
    <mergeCell ref="A45:B45"/>
    <mergeCell ref="A47:B47"/>
    <mergeCell ref="A46:B46"/>
    <mergeCell ref="A48:B48"/>
    <mergeCell ref="A11:B11"/>
    <mergeCell ref="A13:B13"/>
    <mergeCell ref="A12:B12"/>
    <mergeCell ref="A39:B39"/>
    <mergeCell ref="A40:B40"/>
    <mergeCell ref="A37:B37"/>
    <mergeCell ref="A65:B65"/>
    <mergeCell ref="A50:B50"/>
    <mergeCell ref="A51:B51"/>
    <mergeCell ref="A53:B53"/>
    <mergeCell ref="A54:B54"/>
    <mergeCell ref="A58:B58"/>
    <mergeCell ref="A62:B62"/>
    <mergeCell ref="A61:B61"/>
    <mergeCell ref="A57:B57"/>
    <mergeCell ref="A55:B55"/>
    <mergeCell ref="A42:B42"/>
    <mergeCell ref="A19:B19"/>
    <mergeCell ref="A28:B28"/>
    <mergeCell ref="A20:B20"/>
    <mergeCell ref="A21:B21"/>
    <mergeCell ref="A24:B24"/>
    <mergeCell ref="A25:B25"/>
    <mergeCell ref="A27:B27"/>
    <mergeCell ref="A22:B22"/>
    <mergeCell ref="A35:B35"/>
    <mergeCell ref="A8:B9"/>
    <mergeCell ref="C8:D8"/>
    <mergeCell ref="E8:E9"/>
    <mergeCell ref="A26:B26"/>
    <mergeCell ref="A10:B10"/>
    <mergeCell ref="A18:B18"/>
    <mergeCell ref="A14:B14"/>
    <mergeCell ref="A15:B15"/>
    <mergeCell ref="A16:B16"/>
    <mergeCell ref="C2:E2"/>
    <mergeCell ref="A23:B23"/>
    <mergeCell ref="A56:B56"/>
    <mergeCell ref="D65:E65"/>
    <mergeCell ref="A34:B34"/>
    <mergeCell ref="A31:B31"/>
    <mergeCell ref="A32:B32"/>
    <mergeCell ref="A30:B30"/>
    <mergeCell ref="C4:E4"/>
    <mergeCell ref="A6:E6"/>
  </mergeCells>
  <printOptions/>
  <pageMargins left="0.4724409448818898" right="0.2362204724409449" top="0.63" bottom="0.48" header="0.2362204724409449" footer="0.1574803149606299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8"/>
  <sheetViews>
    <sheetView zoomScale="90" zoomScaleNormal="90" zoomScalePageLayoutView="0" workbookViewId="0" topLeftCell="A31">
      <selection activeCell="I11" sqref="I11"/>
    </sheetView>
  </sheetViews>
  <sheetFormatPr defaultColWidth="9.00390625" defaultRowHeight="12.75"/>
  <cols>
    <col min="1" max="1" width="50.375" style="0" customWidth="1"/>
    <col min="2" max="2" width="24.625" style="0" customWidth="1"/>
    <col min="3" max="3" width="17.125" style="0" customWidth="1"/>
    <col min="4" max="4" width="13.125" style="0" customWidth="1"/>
    <col min="5" max="5" width="11.00390625" style="10" customWidth="1"/>
    <col min="6" max="6" width="11.00390625" style="130" bestFit="1" customWidth="1"/>
  </cols>
  <sheetData>
    <row r="2" spans="1:4" ht="13.5" customHeight="1">
      <c r="A2" s="10"/>
      <c r="B2" s="296" t="s">
        <v>146</v>
      </c>
      <c r="C2" s="297"/>
      <c r="D2" s="297"/>
    </row>
    <row r="3" spans="1:4" ht="12.75">
      <c r="A3" s="10"/>
      <c r="B3" s="10"/>
      <c r="C3" s="10"/>
      <c r="D3" s="10"/>
    </row>
    <row r="4" spans="1:4" ht="49.5" customHeight="1">
      <c r="A4" s="10"/>
      <c r="B4" s="295" t="s">
        <v>294</v>
      </c>
      <c r="C4" s="295"/>
      <c r="D4" s="295"/>
    </row>
    <row r="5" spans="1:4" ht="8.25" customHeight="1">
      <c r="A5" s="10"/>
      <c r="B5" s="35"/>
      <c r="C5" s="42"/>
      <c r="D5" s="42"/>
    </row>
    <row r="6" spans="1:4" ht="56.25" customHeight="1">
      <c r="A6" s="298" t="s">
        <v>147</v>
      </c>
      <c r="B6" s="298"/>
      <c r="C6" s="298"/>
      <c r="D6" s="298"/>
    </row>
    <row r="7" spans="1:4" ht="12.75">
      <c r="A7" s="10"/>
      <c r="B7" s="10"/>
      <c r="C7" s="10"/>
      <c r="D7" s="129" t="s">
        <v>250</v>
      </c>
    </row>
    <row r="8" spans="1:5" ht="107.25" customHeight="1">
      <c r="A8" s="31" t="s">
        <v>60</v>
      </c>
      <c r="B8" s="16" t="s">
        <v>0</v>
      </c>
      <c r="C8" s="16" t="s">
        <v>411</v>
      </c>
      <c r="D8" s="16" t="s">
        <v>412</v>
      </c>
      <c r="E8" s="181" t="s">
        <v>296</v>
      </c>
    </row>
    <row r="9" spans="1:6" ht="15.75">
      <c r="A9" s="15" t="s">
        <v>64</v>
      </c>
      <c r="B9" s="32"/>
      <c r="C9" s="37">
        <f>C10+C39</f>
        <v>51566.2</v>
      </c>
      <c r="D9" s="37">
        <f>D10+D39-0.1</f>
        <v>52677.2012</v>
      </c>
      <c r="E9" s="39">
        <f>D9-C9</f>
        <v>1111.001200000006</v>
      </c>
      <c r="F9" s="130">
        <f>D9/C9*100</f>
        <v>102.15451439120974</v>
      </c>
    </row>
    <row r="10" spans="1:6" ht="14.25">
      <c r="A10" s="33" t="s">
        <v>41</v>
      </c>
      <c r="B10" s="153" t="s">
        <v>1</v>
      </c>
      <c r="C10" s="36">
        <f>C11+C12+C13+C14+C16+C21+C24+C30+C36+C37+C32+C34+C35</f>
        <v>28589.5</v>
      </c>
      <c r="D10" s="36">
        <f>D11+D12+D13+D14+D16+D21+D24+D30+D36+D37+D32+D34+D35+D15</f>
        <v>30101.0012</v>
      </c>
      <c r="E10" s="39">
        <f aca="true" t="shared" si="0" ref="E10:E55">D10-C10</f>
        <v>1511.5011999999988</v>
      </c>
      <c r="F10" s="130">
        <f aca="true" t="shared" si="1" ref="F10:F55">D10/C10*100</f>
        <v>105.28691022927998</v>
      </c>
    </row>
    <row r="11" spans="1:6" ht="68.25" customHeight="1">
      <c r="A11" s="6" t="s">
        <v>338</v>
      </c>
      <c r="B11" s="155" t="s">
        <v>339</v>
      </c>
      <c r="C11" s="39">
        <v>4090.8</v>
      </c>
      <c r="D11" s="30">
        <v>1574.9</v>
      </c>
      <c r="E11" s="39">
        <f t="shared" si="0"/>
        <v>-2515.9</v>
      </c>
      <c r="F11" s="130">
        <f t="shared" si="1"/>
        <v>38.49858218441381</v>
      </c>
    </row>
    <row r="12" spans="1:6" ht="80.25" customHeight="1">
      <c r="A12" s="6" t="s">
        <v>348</v>
      </c>
      <c r="B12" s="155" t="s">
        <v>351</v>
      </c>
      <c r="C12" s="39">
        <v>0</v>
      </c>
      <c r="D12" s="30">
        <v>42.7</v>
      </c>
      <c r="E12" s="39">
        <f t="shared" si="0"/>
        <v>42.7</v>
      </c>
      <c r="F12" s="130" t="e">
        <f t="shared" si="1"/>
        <v>#DIV/0!</v>
      </c>
    </row>
    <row r="13" spans="1:6" ht="69" customHeight="1">
      <c r="A13" s="6" t="s">
        <v>349</v>
      </c>
      <c r="B13" s="155" t="s">
        <v>352</v>
      </c>
      <c r="C13" s="39">
        <v>0</v>
      </c>
      <c r="D13" s="30">
        <v>3102.8</v>
      </c>
      <c r="E13" s="39">
        <f t="shared" si="0"/>
        <v>3102.8</v>
      </c>
      <c r="F13" s="130" t="e">
        <f t="shared" si="1"/>
        <v>#DIV/0!</v>
      </c>
    </row>
    <row r="14" spans="1:6" s="180" customFormat="1" ht="64.5" customHeight="1">
      <c r="A14" s="6" t="s">
        <v>350</v>
      </c>
      <c r="B14" s="155" t="s">
        <v>353</v>
      </c>
      <c r="C14" s="39">
        <v>0</v>
      </c>
      <c r="D14" s="30">
        <v>-202.6</v>
      </c>
      <c r="E14" s="39">
        <f t="shared" si="0"/>
        <v>-202.6</v>
      </c>
      <c r="F14" s="130" t="e">
        <f t="shared" si="1"/>
        <v>#DIV/0!</v>
      </c>
    </row>
    <row r="15" spans="1:6" s="180" customFormat="1" ht="64.5" customHeight="1">
      <c r="A15" s="6" t="s">
        <v>423</v>
      </c>
      <c r="B15" s="155" t="s">
        <v>424</v>
      </c>
      <c r="C15" s="39">
        <v>0</v>
      </c>
      <c r="D15" s="30">
        <v>23</v>
      </c>
      <c r="E15" s="39">
        <f t="shared" si="0"/>
        <v>23</v>
      </c>
      <c r="F15" s="130" t="e">
        <f t="shared" si="1"/>
        <v>#DIV/0!</v>
      </c>
    </row>
    <row r="16" spans="1:6" ht="12.75">
      <c r="A16" s="7" t="s">
        <v>3</v>
      </c>
      <c r="B16" s="153" t="s">
        <v>66</v>
      </c>
      <c r="C16" s="38">
        <f>C17+C18+C19+C20</f>
        <v>8900</v>
      </c>
      <c r="D16" s="38">
        <f>D17+D18+D19+D20</f>
        <v>9282.6</v>
      </c>
      <c r="E16" s="39">
        <f t="shared" si="0"/>
        <v>382.60000000000036</v>
      </c>
      <c r="F16" s="130">
        <f t="shared" si="1"/>
        <v>104.29887640449438</v>
      </c>
    </row>
    <row r="17" spans="1:6" ht="66" customHeight="1">
      <c r="A17" s="34" t="s">
        <v>110</v>
      </c>
      <c r="B17" s="154" t="s">
        <v>111</v>
      </c>
      <c r="C17" s="39">
        <v>8900</v>
      </c>
      <c r="D17" s="39">
        <v>9185</v>
      </c>
      <c r="E17" s="39">
        <f t="shared" si="0"/>
        <v>285</v>
      </c>
      <c r="F17" s="130">
        <f t="shared" si="1"/>
        <v>103.20224719101122</v>
      </c>
    </row>
    <row r="18" spans="1:6" ht="66" customHeight="1">
      <c r="A18" s="34" t="s">
        <v>122</v>
      </c>
      <c r="B18" s="154" t="s">
        <v>112</v>
      </c>
      <c r="C18" s="39">
        <v>0</v>
      </c>
      <c r="D18" s="39">
        <v>6.6</v>
      </c>
      <c r="E18" s="39">
        <f t="shared" si="0"/>
        <v>6.6</v>
      </c>
      <c r="F18" s="130" t="e">
        <f t="shared" si="1"/>
        <v>#DIV/0!</v>
      </c>
    </row>
    <row r="19" spans="1:6" ht="38.25">
      <c r="A19" s="34" t="s">
        <v>114</v>
      </c>
      <c r="B19" s="154" t="s">
        <v>116</v>
      </c>
      <c r="C19" s="39">
        <v>0</v>
      </c>
      <c r="D19" s="39">
        <v>76.2</v>
      </c>
      <c r="E19" s="39">
        <f t="shared" si="0"/>
        <v>76.2</v>
      </c>
      <c r="F19" s="130" t="e">
        <f t="shared" si="1"/>
        <v>#DIV/0!</v>
      </c>
    </row>
    <row r="20" spans="1:6" ht="63" customHeight="1">
      <c r="A20" s="34" t="s">
        <v>115</v>
      </c>
      <c r="B20" s="154" t="s">
        <v>117</v>
      </c>
      <c r="C20" s="39">
        <v>0</v>
      </c>
      <c r="D20" s="39">
        <v>14.8</v>
      </c>
      <c r="E20" s="39">
        <f t="shared" si="0"/>
        <v>14.8</v>
      </c>
      <c r="F20" s="130" t="e">
        <f t="shared" si="1"/>
        <v>#DIV/0!</v>
      </c>
    </row>
    <row r="21" spans="1:6" ht="12.75">
      <c r="A21" s="7" t="s">
        <v>67</v>
      </c>
      <c r="B21" s="153" t="s">
        <v>68</v>
      </c>
      <c r="C21" s="38">
        <f>C22+C23</f>
        <v>5350</v>
      </c>
      <c r="D21" s="38">
        <f>D22+D23</f>
        <v>5367.5</v>
      </c>
      <c r="E21" s="39">
        <f t="shared" si="0"/>
        <v>17.5</v>
      </c>
      <c r="F21" s="130">
        <f t="shared" si="1"/>
        <v>100.32710280373831</v>
      </c>
    </row>
    <row r="22" spans="1:6" ht="12.75">
      <c r="A22" s="6" t="s">
        <v>2</v>
      </c>
      <c r="B22" s="155" t="s">
        <v>93</v>
      </c>
      <c r="C22" s="39">
        <v>5350</v>
      </c>
      <c r="D22" s="24">
        <v>5367.5</v>
      </c>
      <c r="E22" s="39">
        <f t="shared" si="0"/>
        <v>17.5</v>
      </c>
      <c r="F22" s="130">
        <f t="shared" si="1"/>
        <v>100.32710280373831</v>
      </c>
    </row>
    <row r="23" spans="1:6" ht="27" customHeight="1" hidden="1">
      <c r="A23" s="8" t="s">
        <v>94</v>
      </c>
      <c r="B23" s="154" t="s">
        <v>95</v>
      </c>
      <c r="C23" s="39">
        <v>0</v>
      </c>
      <c r="D23" s="39"/>
      <c r="E23" s="39">
        <f t="shared" si="0"/>
        <v>0</v>
      </c>
      <c r="F23" s="130" t="e">
        <f t="shared" si="1"/>
        <v>#DIV/0!</v>
      </c>
    </row>
    <row r="24" spans="1:6" ht="12.75">
      <c r="A24" s="7" t="s">
        <v>69</v>
      </c>
      <c r="B24" s="153" t="s">
        <v>70</v>
      </c>
      <c r="C24" s="38">
        <f>C25+C27</f>
        <v>10167</v>
      </c>
      <c r="D24" s="38">
        <f>D25+D27</f>
        <v>10800.1</v>
      </c>
      <c r="E24" s="39">
        <f t="shared" si="0"/>
        <v>633.1000000000004</v>
      </c>
      <c r="F24" s="130">
        <f t="shared" si="1"/>
        <v>106.22700895052621</v>
      </c>
    </row>
    <row r="25" spans="1:6" ht="12.75">
      <c r="A25" s="6" t="s">
        <v>71</v>
      </c>
      <c r="B25" s="155" t="s">
        <v>72</v>
      </c>
      <c r="C25" s="39">
        <f>C26</f>
        <v>1850</v>
      </c>
      <c r="D25" s="39">
        <f>D26</f>
        <v>1965.1</v>
      </c>
      <c r="E25" s="39">
        <f t="shared" si="0"/>
        <v>115.09999999999991</v>
      </c>
      <c r="F25" s="130">
        <f t="shared" si="1"/>
        <v>106.22162162162161</v>
      </c>
    </row>
    <row r="26" spans="1:6" ht="38.25">
      <c r="A26" s="6" t="s">
        <v>5</v>
      </c>
      <c r="B26" s="155" t="s">
        <v>4</v>
      </c>
      <c r="C26" s="39">
        <v>1850</v>
      </c>
      <c r="D26" s="39">
        <v>1965.1</v>
      </c>
      <c r="E26" s="39">
        <f t="shared" si="0"/>
        <v>115.09999999999991</v>
      </c>
      <c r="F26" s="130">
        <f t="shared" si="1"/>
        <v>106.22162162162161</v>
      </c>
    </row>
    <row r="27" spans="1:6" ht="12.75">
      <c r="A27" s="6" t="s">
        <v>7</v>
      </c>
      <c r="B27" s="155" t="s">
        <v>6</v>
      </c>
      <c r="C27" s="39">
        <f>C28+C29</f>
        <v>8317</v>
      </c>
      <c r="D27" s="39">
        <f>D28+D29</f>
        <v>8835</v>
      </c>
      <c r="E27" s="39">
        <f t="shared" si="0"/>
        <v>518</v>
      </c>
      <c r="F27" s="130">
        <f t="shared" si="1"/>
        <v>106.2282072862811</v>
      </c>
    </row>
    <row r="28" spans="1:6" ht="27" customHeight="1">
      <c r="A28" s="6" t="s">
        <v>425</v>
      </c>
      <c r="B28" s="155" t="s">
        <v>426</v>
      </c>
      <c r="C28" s="39">
        <v>3210</v>
      </c>
      <c r="D28" s="39">
        <v>3339.2</v>
      </c>
      <c r="E28" s="39">
        <f t="shared" si="0"/>
        <v>129.19999999999982</v>
      </c>
      <c r="F28" s="130">
        <f t="shared" si="1"/>
        <v>104.02492211838006</v>
      </c>
    </row>
    <row r="29" spans="1:6" ht="25.5" customHeight="1">
      <c r="A29" s="6" t="s">
        <v>427</v>
      </c>
      <c r="B29" s="155" t="s">
        <v>428</v>
      </c>
      <c r="C29" s="39">
        <v>5107</v>
      </c>
      <c r="D29" s="39">
        <v>5495.8</v>
      </c>
      <c r="E29" s="39">
        <f t="shared" si="0"/>
        <v>388.8000000000002</v>
      </c>
      <c r="F29" s="130">
        <f t="shared" si="1"/>
        <v>107.61308008615626</v>
      </c>
    </row>
    <row r="30" spans="1:6" ht="25.5">
      <c r="A30" s="7" t="s">
        <v>73</v>
      </c>
      <c r="B30" s="153" t="s">
        <v>74</v>
      </c>
      <c r="C30" s="38">
        <f>C31</f>
        <v>0</v>
      </c>
      <c r="D30" s="38">
        <f>D31</f>
        <v>0.0012</v>
      </c>
      <c r="E30" s="39">
        <f t="shared" si="0"/>
        <v>0.0012</v>
      </c>
      <c r="F30" s="130" t="e">
        <f t="shared" si="1"/>
        <v>#DIV/0!</v>
      </c>
    </row>
    <row r="31" spans="1:6" ht="25.5" customHeight="1">
      <c r="A31" s="6" t="s">
        <v>118</v>
      </c>
      <c r="B31" s="155" t="s">
        <v>45</v>
      </c>
      <c r="C31" s="39">
        <v>0</v>
      </c>
      <c r="D31" s="39">
        <v>0.0012</v>
      </c>
      <c r="E31" s="39">
        <f t="shared" si="0"/>
        <v>0.0012</v>
      </c>
      <c r="F31" s="130" t="e">
        <f t="shared" si="1"/>
        <v>#DIV/0!</v>
      </c>
    </row>
    <row r="32" spans="1:6" ht="67.5" customHeight="1">
      <c r="A32" s="7" t="s">
        <v>96</v>
      </c>
      <c r="B32" s="153" t="s">
        <v>77</v>
      </c>
      <c r="C32" s="38">
        <f>C33</f>
        <v>22.3</v>
      </c>
      <c r="D32" s="38">
        <f>D33</f>
        <v>23.8</v>
      </c>
      <c r="E32" s="38">
        <f t="shared" si="0"/>
        <v>1.5</v>
      </c>
      <c r="F32" s="130">
        <f t="shared" si="1"/>
        <v>106.72645739910314</v>
      </c>
    </row>
    <row r="33" spans="1:6" ht="53.25" customHeight="1">
      <c r="A33" s="6" t="s">
        <v>97</v>
      </c>
      <c r="B33" s="155" t="s">
        <v>8</v>
      </c>
      <c r="C33" s="39">
        <v>22.3</v>
      </c>
      <c r="D33" s="39">
        <v>23.8</v>
      </c>
      <c r="E33" s="39">
        <f t="shared" si="0"/>
        <v>1.5</v>
      </c>
      <c r="F33" s="130">
        <f t="shared" si="1"/>
        <v>106.72645739910314</v>
      </c>
    </row>
    <row r="34" spans="1:6" ht="18.75" customHeight="1">
      <c r="A34" s="6" t="s">
        <v>290</v>
      </c>
      <c r="B34" s="155" t="s">
        <v>291</v>
      </c>
      <c r="C34" s="39">
        <v>35.2</v>
      </c>
      <c r="D34" s="39">
        <v>61</v>
      </c>
      <c r="E34" s="39">
        <f t="shared" si="0"/>
        <v>25.799999999999997</v>
      </c>
      <c r="F34" s="130">
        <f t="shared" si="1"/>
        <v>173.29545454545453</v>
      </c>
    </row>
    <row r="35" spans="1:6" ht="76.5">
      <c r="A35" s="6" t="s">
        <v>429</v>
      </c>
      <c r="B35" s="161" t="s">
        <v>430</v>
      </c>
      <c r="C35" s="39">
        <v>7.2</v>
      </c>
      <c r="D35" s="39">
        <v>7.2</v>
      </c>
      <c r="E35" s="39">
        <f t="shared" si="0"/>
        <v>0</v>
      </c>
      <c r="F35" s="130">
        <f t="shared" si="1"/>
        <v>100</v>
      </c>
    </row>
    <row r="36" spans="1:6" ht="41.25" customHeight="1">
      <c r="A36" s="54" t="s">
        <v>130</v>
      </c>
      <c r="B36" s="156" t="s">
        <v>131</v>
      </c>
      <c r="C36" s="38">
        <v>17</v>
      </c>
      <c r="D36" s="55">
        <v>18</v>
      </c>
      <c r="E36" s="39">
        <f t="shared" si="0"/>
        <v>1</v>
      </c>
      <c r="F36" s="130">
        <f t="shared" si="1"/>
        <v>105.88235294117648</v>
      </c>
    </row>
    <row r="37" spans="1:6" ht="25.5" customHeight="1" hidden="1">
      <c r="A37" s="54" t="s">
        <v>134</v>
      </c>
      <c r="B37" s="156" t="s">
        <v>133</v>
      </c>
      <c r="C37" s="29">
        <f>C38</f>
        <v>0</v>
      </c>
      <c r="D37" s="55">
        <v>0</v>
      </c>
      <c r="E37" s="39">
        <f t="shared" si="0"/>
        <v>0</v>
      </c>
      <c r="F37" s="130" t="e">
        <f t="shared" si="1"/>
        <v>#DIV/0!</v>
      </c>
    </row>
    <row r="38" spans="1:6" ht="30" customHeight="1" hidden="1">
      <c r="A38" s="54" t="s">
        <v>341</v>
      </c>
      <c r="B38" s="156" t="s">
        <v>340</v>
      </c>
      <c r="C38" s="29">
        <v>0</v>
      </c>
      <c r="D38" s="55"/>
      <c r="E38" s="39">
        <f t="shared" si="0"/>
        <v>0</v>
      </c>
      <c r="F38" s="130" t="e">
        <f t="shared" si="1"/>
        <v>#DIV/0!</v>
      </c>
    </row>
    <row r="39" spans="1:6" ht="14.25">
      <c r="A39" s="33" t="s">
        <v>10</v>
      </c>
      <c r="B39" s="157" t="s">
        <v>9</v>
      </c>
      <c r="C39" s="36">
        <f>C40+C51+C54+C55+C52</f>
        <v>22976.7</v>
      </c>
      <c r="D39" s="36">
        <f>D40+D51+D54+D55+D52</f>
        <v>22576.3</v>
      </c>
      <c r="E39" s="39">
        <f t="shared" si="0"/>
        <v>-400.40000000000146</v>
      </c>
      <c r="F39" s="130">
        <f t="shared" si="1"/>
        <v>98.25736506983161</v>
      </c>
    </row>
    <row r="40" spans="1:6" ht="25.5">
      <c r="A40" s="7" t="s">
        <v>84</v>
      </c>
      <c r="B40" s="153" t="s">
        <v>79</v>
      </c>
      <c r="C40" s="38">
        <f>C41+C42+C45+C48+C49</f>
        <v>19631.4</v>
      </c>
      <c r="D40" s="38">
        <f>D41+D42+D45+D48+D49</f>
        <v>19201</v>
      </c>
      <c r="E40" s="39">
        <f t="shared" si="0"/>
        <v>-430.40000000000146</v>
      </c>
      <c r="F40" s="130">
        <f t="shared" si="1"/>
        <v>97.80759395662051</v>
      </c>
    </row>
    <row r="41" spans="1:6" s="180" customFormat="1" ht="25.5" hidden="1">
      <c r="A41" s="6" t="s">
        <v>354</v>
      </c>
      <c r="B41" s="155" t="s">
        <v>342</v>
      </c>
      <c r="C41" s="39">
        <v>0</v>
      </c>
      <c r="D41" s="39">
        <v>0</v>
      </c>
      <c r="E41" s="39">
        <f t="shared" si="0"/>
        <v>0</v>
      </c>
      <c r="F41" s="130" t="e">
        <f t="shared" si="1"/>
        <v>#DIV/0!</v>
      </c>
    </row>
    <row r="42" spans="1:6" ht="25.5">
      <c r="A42" s="6" t="s">
        <v>80</v>
      </c>
      <c r="B42" s="155" t="s">
        <v>81</v>
      </c>
      <c r="C42" s="39">
        <f>C43+C44</f>
        <v>19110.5</v>
      </c>
      <c r="D42" s="39">
        <f>D43+D44</f>
        <v>18680.1</v>
      </c>
      <c r="E42" s="39">
        <f t="shared" si="0"/>
        <v>-430.40000000000146</v>
      </c>
      <c r="F42" s="130">
        <f t="shared" si="1"/>
        <v>97.74783495983883</v>
      </c>
    </row>
    <row r="43" spans="1:6" ht="38.25">
      <c r="A43" s="6" t="s">
        <v>292</v>
      </c>
      <c r="B43" s="161" t="s">
        <v>293</v>
      </c>
      <c r="C43" s="39">
        <v>4619</v>
      </c>
      <c r="D43" s="39">
        <v>4619</v>
      </c>
      <c r="E43" s="39">
        <f t="shared" si="0"/>
        <v>0</v>
      </c>
      <c r="F43" s="130">
        <f t="shared" si="1"/>
        <v>100</v>
      </c>
    </row>
    <row r="44" spans="1:6" ht="12.75">
      <c r="A44" s="6" t="s">
        <v>13</v>
      </c>
      <c r="B44" s="155" t="s">
        <v>14</v>
      </c>
      <c r="C44" s="39">
        <v>14491.5</v>
      </c>
      <c r="D44" s="39">
        <v>14061.1</v>
      </c>
      <c r="E44" s="39">
        <f t="shared" si="0"/>
        <v>-430.39999999999964</v>
      </c>
      <c r="F44" s="130">
        <f t="shared" si="1"/>
        <v>97.0299830935376</v>
      </c>
    </row>
    <row r="45" spans="1:6" ht="25.5">
      <c r="A45" s="6" t="s">
        <v>82</v>
      </c>
      <c r="B45" s="155" t="s">
        <v>83</v>
      </c>
      <c r="C45" s="3">
        <f>C46+C47</f>
        <v>370.90000000000003</v>
      </c>
      <c r="D45" s="3">
        <f>D46+D47</f>
        <v>370.90000000000003</v>
      </c>
      <c r="E45" s="39">
        <f t="shared" si="0"/>
        <v>0</v>
      </c>
      <c r="F45" s="130">
        <f t="shared" si="1"/>
        <v>100</v>
      </c>
    </row>
    <row r="46" spans="1:6" ht="12.75" customHeight="1">
      <c r="A46" s="41" t="s">
        <v>98</v>
      </c>
      <c r="B46" s="158" t="s">
        <v>99</v>
      </c>
      <c r="C46" s="3">
        <v>363.3</v>
      </c>
      <c r="D46" s="3">
        <v>363.3</v>
      </c>
      <c r="E46" s="39">
        <f t="shared" si="0"/>
        <v>0</v>
      </c>
      <c r="F46" s="130">
        <f t="shared" si="1"/>
        <v>100</v>
      </c>
    </row>
    <row r="47" spans="1:6" ht="25.5">
      <c r="A47" s="6" t="s">
        <v>12</v>
      </c>
      <c r="B47" s="155" t="s">
        <v>11</v>
      </c>
      <c r="C47" s="3">
        <v>7.6</v>
      </c>
      <c r="D47" s="3">
        <v>7.6</v>
      </c>
      <c r="E47" s="39">
        <f t="shared" si="0"/>
        <v>0</v>
      </c>
      <c r="F47" s="130">
        <f t="shared" si="1"/>
        <v>100</v>
      </c>
    </row>
    <row r="48" spans="1:6" ht="51">
      <c r="A48" s="6" t="s">
        <v>432</v>
      </c>
      <c r="B48" s="155" t="s">
        <v>431</v>
      </c>
      <c r="C48" s="30">
        <v>100</v>
      </c>
      <c r="D48" s="30">
        <v>100</v>
      </c>
      <c r="E48" s="39">
        <f t="shared" si="0"/>
        <v>0</v>
      </c>
      <c r="F48" s="130">
        <f t="shared" si="1"/>
        <v>100</v>
      </c>
    </row>
    <row r="49" spans="1:6" ht="51">
      <c r="A49" s="6" t="s">
        <v>432</v>
      </c>
      <c r="B49" s="155" t="s">
        <v>433</v>
      </c>
      <c r="C49" s="30">
        <v>50</v>
      </c>
      <c r="D49" s="30">
        <v>50</v>
      </c>
      <c r="E49" s="39">
        <f t="shared" si="0"/>
        <v>0</v>
      </c>
      <c r="F49" s="130">
        <f t="shared" si="1"/>
        <v>100</v>
      </c>
    </row>
    <row r="50" spans="1:6" ht="25.5" hidden="1">
      <c r="A50" s="51" t="s">
        <v>121</v>
      </c>
      <c r="B50" s="158" t="s">
        <v>120</v>
      </c>
      <c r="C50" s="30"/>
      <c r="D50" s="30"/>
      <c r="E50" s="39">
        <f t="shared" si="0"/>
        <v>0</v>
      </c>
      <c r="F50" s="130" t="e">
        <f t="shared" si="1"/>
        <v>#DIV/0!</v>
      </c>
    </row>
    <row r="51" spans="1:6" ht="12.75" hidden="1">
      <c r="A51" s="56" t="s">
        <v>100</v>
      </c>
      <c r="B51" s="156" t="s">
        <v>101</v>
      </c>
      <c r="C51" s="9">
        <v>0</v>
      </c>
      <c r="D51" s="9">
        <v>0</v>
      </c>
      <c r="E51" s="39">
        <f t="shared" si="0"/>
        <v>0</v>
      </c>
      <c r="F51" s="130" t="e">
        <f t="shared" si="1"/>
        <v>#DIV/0!</v>
      </c>
    </row>
    <row r="52" spans="1:6" ht="15.75" customHeight="1">
      <c r="A52" s="56" t="s">
        <v>355</v>
      </c>
      <c r="B52" s="155" t="s">
        <v>144</v>
      </c>
      <c r="C52" s="9">
        <f>C53</f>
        <v>3403</v>
      </c>
      <c r="D52" s="58">
        <f>D53</f>
        <v>3433</v>
      </c>
      <c r="E52" s="39">
        <f t="shared" si="0"/>
        <v>30</v>
      </c>
      <c r="F52" s="130">
        <f t="shared" si="1"/>
        <v>100.88157508081106</v>
      </c>
    </row>
    <row r="53" spans="1:6" ht="16.5" customHeight="1">
      <c r="A53" s="212" t="s">
        <v>100</v>
      </c>
      <c r="B53" s="155" t="s">
        <v>344</v>
      </c>
      <c r="C53" s="9">
        <v>3403</v>
      </c>
      <c r="D53" s="58">
        <v>3433</v>
      </c>
      <c r="E53" s="39">
        <f t="shared" si="0"/>
        <v>30</v>
      </c>
      <c r="F53" s="130">
        <f t="shared" si="1"/>
        <v>100.88157508081106</v>
      </c>
    </row>
    <row r="54" spans="1:6" ht="25.5" hidden="1">
      <c r="A54" s="57" t="s">
        <v>137</v>
      </c>
      <c r="B54" s="156" t="s">
        <v>138</v>
      </c>
      <c r="C54" s="58"/>
      <c r="D54" s="58"/>
      <c r="E54" s="39">
        <f t="shared" si="0"/>
        <v>0</v>
      </c>
      <c r="F54" s="130" t="e">
        <f t="shared" si="1"/>
        <v>#DIV/0!</v>
      </c>
    </row>
    <row r="55" spans="1:6" ht="38.25">
      <c r="A55" s="57" t="s">
        <v>139</v>
      </c>
      <c r="B55" s="156" t="s">
        <v>142</v>
      </c>
      <c r="C55" s="58">
        <v>-57.7</v>
      </c>
      <c r="D55" s="58">
        <v>-57.7</v>
      </c>
      <c r="E55" s="39">
        <f t="shared" si="0"/>
        <v>0</v>
      </c>
      <c r="F55" s="130">
        <f t="shared" si="1"/>
        <v>100</v>
      </c>
    </row>
    <row r="56" spans="1:4" ht="12.75">
      <c r="A56" s="50"/>
      <c r="B56" s="48"/>
      <c r="C56" s="44"/>
      <c r="D56" s="44"/>
    </row>
    <row r="57" spans="1:4" ht="12.75">
      <c r="A57" s="43"/>
      <c r="B57" s="44"/>
      <c r="C57" s="44"/>
      <c r="D57" s="44"/>
    </row>
    <row r="58" spans="1:4" ht="18.75">
      <c r="A58" s="278" t="s">
        <v>346</v>
      </c>
      <c r="B58" s="278"/>
      <c r="C58" s="251" t="s">
        <v>347</v>
      </c>
      <c r="D58" s="251"/>
    </row>
  </sheetData>
  <sheetProtection/>
  <mergeCells count="5">
    <mergeCell ref="B4:D4"/>
    <mergeCell ref="B2:D2"/>
    <mergeCell ref="A6:D6"/>
    <mergeCell ref="A58:B58"/>
    <mergeCell ref="C58:D58"/>
  </mergeCells>
  <printOptions/>
  <pageMargins left="1.1811023622047245" right="0.2362204724409449" top="0" bottom="0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9"/>
  <sheetViews>
    <sheetView zoomScale="80" zoomScaleNormal="80" zoomScalePageLayoutView="70" workbookViewId="0" topLeftCell="A207">
      <selection activeCell="F233" sqref="F233"/>
    </sheetView>
  </sheetViews>
  <sheetFormatPr defaultColWidth="9.00390625" defaultRowHeight="12.75"/>
  <cols>
    <col min="1" max="1" width="7.75390625" style="197" customWidth="1"/>
    <col min="2" max="2" width="58.75390625" style="61" customWidth="1"/>
    <col min="3" max="3" width="7.75390625" style="70" customWidth="1"/>
    <col min="4" max="4" width="6.625" style="70" customWidth="1"/>
    <col min="5" max="5" width="6.75390625" style="70" customWidth="1"/>
    <col min="6" max="6" width="12.875" style="70" customWidth="1"/>
    <col min="7" max="7" width="8.00390625" style="70" customWidth="1"/>
    <col min="8" max="8" width="15.125" style="187" customWidth="1"/>
    <col min="9" max="9" width="13.75390625" style="187" customWidth="1"/>
    <col min="10" max="10" width="16.25390625" style="196" customWidth="1"/>
    <col min="11" max="16384" width="9.125" style="61" customWidth="1"/>
  </cols>
  <sheetData>
    <row r="1" spans="3:11" ht="13.5" customHeight="1">
      <c r="C1" s="61"/>
      <c r="D1" s="61"/>
      <c r="E1" s="61"/>
      <c r="F1" s="309" t="s">
        <v>213</v>
      </c>
      <c r="G1" s="309"/>
      <c r="H1" s="309"/>
      <c r="I1" s="309"/>
      <c r="J1" s="309"/>
      <c r="K1" s="188"/>
    </row>
    <row r="2" spans="3:11" ht="12.75">
      <c r="C2" s="61"/>
      <c r="D2" s="61"/>
      <c r="E2" s="61"/>
      <c r="F2" s="61"/>
      <c r="G2" s="61"/>
      <c r="H2" s="189"/>
      <c r="I2" s="189"/>
      <c r="J2" s="189"/>
      <c r="K2" s="190"/>
    </row>
    <row r="3" spans="3:11" ht="63" customHeight="1">
      <c r="C3" s="61"/>
      <c r="D3" s="61"/>
      <c r="E3" s="61"/>
      <c r="G3" s="191"/>
      <c r="H3" s="310" t="s">
        <v>295</v>
      </c>
      <c r="I3" s="310"/>
      <c r="J3" s="310"/>
      <c r="K3" s="191"/>
    </row>
    <row r="4" spans="1:11" ht="12.75">
      <c r="A4" s="198"/>
      <c r="B4" s="192"/>
      <c r="C4" s="192"/>
      <c r="D4" s="192"/>
      <c r="E4" s="192"/>
      <c r="F4" s="192"/>
      <c r="G4" s="192"/>
      <c r="H4" s="193"/>
      <c r="I4" s="193"/>
      <c r="J4" s="195"/>
      <c r="K4" s="192"/>
    </row>
    <row r="5" spans="1:11" ht="37.5" customHeight="1">
      <c r="A5" s="311" t="s">
        <v>335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</row>
    <row r="6" spans="1:11" ht="21.75" customHeight="1">
      <c r="A6" s="199"/>
      <c r="B6" s="194"/>
      <c r="C6" s="194"/>
      <c r="D6" s="194"/>
      <c r="E6" s="194"/>
      <c r="F6" s="194"/>
      <c r="G6" s="194"/>
      <c r="H6" s="194"/>
      <c r="I6" s="194"/>
      <c r="J6" s="194"/>
      <c r="K6" s="194"/>
    </row>
    <row r="7" spans="1:10" ht="12.75" customHeight="1">
      <c r="A7" s="334" t="s">
        <v>148</v>
      </c>
      <c r="B7" s="335" t="s">
        <v>149</v>
      </c>
      <c r="C7" s="336" t="s">
        <v>150</v>
      </c>
      <c r="D7" s="320" t="s">
        <v>151</v>
      </c>
      <c r="E7" s="320" t="s">
        <v>152</v>
      </c>
      <c r="F7" s="320" t="s">
        <v>153</v>
      </c>
      <c r="G7" s="320" t="s">
        <v>154</v>
      </c>
      <c r="H7" s="313" t="s">
        <v>413</v>
      </c>
      <c r="I7" s="313" t="s">
        <v>414</v>
      </c>
      <c r="J7" s="316" t="s">
        <v>46</v>
      </c>
    </row>
    <row r="8" spans="1:10" ht="12.75">
      <c r="A8" s="334"/>
      <c r="B8" s="335"/>
      <c r="C8" s="336"/>
      <c r="D8" s="320"/>
      <c r="E8" s="320"/>
      <c r="F8" s="320"/>
      <c r="G8" s="320"/>
      <c r="H8" s="314"/>
      <c r="I8" s="314"/>
      <c r="J8" s="317"/>
    </row>
    <row r="9" spans="1:10" ht="12.75" customHeight="1">
      <c r="A9" s="334"/>
      <c r="B9" s="335"/>
      <c r="C9" s="336"/>
      <c r="D9" s="320"/>
      <c r="E9" s="320"/>
      <c r="F9" s="320"/>
      <c r="G9" s="320"/>
      <c r="H9" s="315"/>
      <c r="I9" s="315"/>
      <c r="J9" s="318"/>
    </row>
    <row r="10" spans="1:10" ht="16.5">
      <c r="A10" s="62"/>
      <c r="B10" s="63">
        <v>1</v>
      </c>
      <c r="C10" s="64"/>
      <c r="D10" s="64">
        <v>2</v>
      </c>
      <c r="E10" s="64">
        <v>3</v>
      </c>
      <c r="F10" s="64">
        <v>4</v>
      </c>
      <c r="G10" s="64">
        <v>5</v>
      </c>
      <c r="H10" s="182"/>
      <c r="I10" s="182"/>
      <c r="J10" s="182"/>
    </row>
    <row r="11" spans="1:10" ht="16.5">
      <c r="A11" s="62"/>
      <c r="B11" s="63" t="s">
        <v>155</v>
      </c>
      <c r="C11" s="64"/>
      <c r="D11" s="64"/>
      <c r="E11" s="64"/>
      <c r="F11" s="64"/>
      <c r="G11" s="64"/>
      <c r="H11" s="183">
        <f>H14+H66+H71+H94+H119+H159+H167+H208+H220+H233+H237</f>
        <v>56263.57</v>
      </c>
      <c r="I11" s="183">
        <f>I14+I66+I71+I94+I119+I159+I167+I208+I220+I233+I237</f>
        <v>53563.312999999995</v>
      </c>
      <c r="J11" s="182">
        <f>I11/H11*100</f>
        <v>95.2007009153525</v>
      </c>
    </row>
    <row r="12" spans="1:10" ht="16.5">
      <c r="A12" s="321"/>
      <c r="B12" s="63" t="s">
        <v>156</v>
      </c>
      <c r="C12" s="319"/>
      <c r="D12" s="319"/>
      <c r="E12" s="319"/>
      <c r="F12" s="319"/>
      <c r="G12" s="319"/>
      <c r="H12" s="306"/>
      <c r="I12" s="306"/>
      <c r="J12" s="301"/>
    </row>
    <row r="13" spans="1:10" ht="16.5">
      <c r="A13" s="321"/>
      <c r="B13" s="63"/>
      <c r="C13" s="319"/>
      <c r="D13" s="319"/>
      <c r="E13" s="319"/>
      <c r="F13" s="319"/>
      <c r="G13" s="319"/>
      <c r="H13" s="306"/>
      <c r="I13" s="306"/>
      <c r="J13" s="301"/>
    </row>
    <row r="14" spans="1:10" ht="16.5">
      <c r="A14" s="62" t="s">
        <v>157</v>
      </c>
      <c r="B14" s="63" t="s">
        <v>15</v>
      </c>
      <c r="C14" s="64">
        <v>992</v>
      </c>
      <c r="D14" s="64" t="s">
        <v>158</v>
      </c>
      <c r="E14" s="65" t="s">
        <v>159</v>
      </c>
      <c r="F14" s="60"/>
      <c r="G14" s="60"/>
      <c r="H14" s="183">
        <f>H15+H19+H39+H44+H30+H34</f>
        <v>14733.67</v>
      </c>
      <c r="I14" s="183">
        <f>I15+I19+I39+I44+I30+I34</f>
        <v>14516.153000000002</v>
      </c>
      <c r="J14" s="182">
        <f>I14/H14*100</f>
        <v>98.5236740065442</v>
      </c>
    </row>
    <row r="15" spans="1:10" ht="49.5">
      <c r="A15" s="62"/>
      <c r="B15" s="66" t="s">
        <v>160</v>
      </c>
      <c r="C15" s="67">
        <v>992</v>
      </c>
      <c r="D15" s="60" t="s">
        <v>158</v>
      </c>
      <c r="E15" s="60" t="s">
        <v>161</v>
      </c>
      <c r="F15" s="60"/>
      <c r="G15" s="60"/>
      <c r="H15" s="182">
        <f aca="true" t="shared" si="0" ref="H15:I17">H16</f>
        <v>973.6</v>
      </c>
      <c r="I15" s="182">
        <f t="shared" si="0"/>
        <v>972.6</v>
      </c>
      <c r="J15" s="182">
        <f aca="true" t="shared" si="1" ref="J15:J74">I15/H15*100</f>
        <v>99.89728841413311</v>
      </c>
    </row>
    <row r="16" spans="1:10" ht="66">
      <c r="A16" s="62"/>
      <c r="B16" s="66" t="s">
        <v>162</v>
      </c>
      <c r="C16" s="67">
        <v>992</v>
      </c>
      <c r="D16" s="60" t="s">
        <v>158</v>
      </c>
      <c r="E16" s="60" t="s">
        <v>161</v>
      </c>
      <c r="F16" s="60" t="s">
        <v>380</v>
      </c>
      <c r="G16" s="60"/>
      <c r="H16" s="182">
        <f t="shared" si="0"/>
        <v>973.6</v>
      </c>
      <c r="I16" s="182">
        <f t="shared" si="0"/>
        <v>972.6</v>
      </c>
      <c r="J16" s="182">
        <f t="shared" si="1"/>
        <v>99.89728841413311</v>
      </c>
    </row>
    <row r="17" spans="1:10" ht="16.5">
      <c r="A17" s="62"/>
      <c r="B17" s="66" t="s">
        <v>102</v>
      </c>
      <c r="C17" s="67">
        <v>992</v>
      </c>
      <c r="D17" s="60" t="s">
        <v>158</v>
      </c>
      <c r="E17" s="60" t="s">
        <v>161</v>
      </c>
      <c r="F17" s="60" t="s">
        <v>380</v>
      </c>
      <c r="G17" s="60"/>
      <c r="H17" s="182">
        <f t="shared" si="0"/>
        <v>973.6</v>
      </c>
      <c r="I17" s="182">
        <f t="shared" si="0"/>
        <v>972.6</v>
      </c>
      <c r="J17" s="182">
        <f t="shared" si="1"/>
        <v>99.89728841413311</v>
      </c>
    </row>
    <row r="18" spans="1:10" ht="33">
      <c r="A18" s="62"/>
      <c r="B18" s="66" t="s">
        <v>298</v>
      </c>
      <c r="C18" s="67">
        <v>992</v>
      </c>
      <c r="D18" s="60" t="s">
        <v>158</v>
      </c>
      <c r="E18" s="60" t="s">
        <v>161</v>
      </c>
      <c r="F18" s="60" t="s">
        <v>380</v>
      </c>
      <c r="G18" s="60" t="s">
        <v>297</v>
      </c>
      <c r="H18" s="182">
        <f>754.1+219.5</f>
        <v>973.6</v>
      </c>
      <c r="I18" s="182">
        <f>753.2+219.4</f>
        <v>972.6</v>
      </c>
      <c r="J18" s="182">
        <f t="shared" si="1"/>
        <v>99.89728841413311</v>
      </c>
    </row>
    <row r="19" spans="1:10" ht="66">
      <c r="A19" s="62"/>
      <c r="B19" s="66" t="s">
        <v>163</v>
      </c>
      <c r="C19" s="67">
        <v>992</v>
      </c>
      <c r="D19" s="60" t="s">
        <v>158</v>
      </c>
      <c r="E19" s="60" t="s">
        <v>164</v>
      </c>
      <c r="F19" s="60"/>
      <c r="G19" s="60"/>
      <c r="H19" s="182">
        <f>H20</f>
        <v>6021.5</v>
      </c>
      <c r="I19" s="182">
        <f>I20</f>
        <v>5952.750000000001</v>
      </c>
      <c r="J19" s="182">
        <f t="shared" si="1"/>
        <v>98.85825790915887</v>
      </c>
    </row>
    <row r="20" spans="1:10" ht="12.75">
      <c r="A20" s="321"/>
      <c r="B20" s="324" t="s">
        <v>162</v>
      </c>
      <c r="C20" s="322">
        <v>992</v>
      </c>
      <c r="D20" s="320" t="s">
        <v>158</v>
      </c>
      <c r="E20" s="320" t="s">
        <v>164</v>
      </c>
      <c r="F20" s="320" t="s">
        <v>381</v>
      </c>
      <c r="G20" s="320"/>
      <c r="H20" s="299">
        <f>H24+H28</f>
        <v>6021.5</v>
      </c>
      <c r="I20" s="299">
        <f>I24+I28</f>
        <v>5952.750000000001</v>
      </c>
      <c r="J20" s="299">
        <f>I20/H20*100</f>
        <v>98.85825790915887</v>
      </c>
    </row>
    <row r="21" spans="1:10" ht="16.5" customHeight="1">
      <c r="A21" s="321"/>
      <c r="B21" s="324"/>
      <c r="C21" s="322"/>
      <c r="D21" s="320"/>
      <c r="E21" s="320"/>
      <c r="F21" s="320"/>
      <c r="G21" s="320"/>
      <c r="H21" s="333"/>
      <c r="I21" s="333"/>
      <c r="J21" s="333"/>
    </row>
    <row r="22" spans="1:10" ht="16.5" customHeight="1">
      <c r="A22" s="321"/>
      <c r="B22" s="324"/>
      <c r="C22" s="322"/>
      <c r="D22" s="320"/>
      <c r="E22" s="320"/>
      <c r="F22" s="320"/>
      <c r="G22" s="320"/>
      <c r="H22" s="333"/>
      <c r="I22" s="333"/>
      <c r="J22" s="333"/>
    </row>
    <row r="23" spans="1:10" ht="18" customHeight="1">
      <c r="A23" s="321"/>
      <c r="B23" s="324"/>
      <c r="C23" s="322"/>
      <c r="D23" s="320"/>
      <c r="E23" s="320"/>
      <c r="F23" s="320"/>
      <c r="G23" s="320"/>
      <c r="H23" s="300"/>
      <c r="I23" s="300"/>
      <c r="J23" s="300"/>
    </row>
    <row r="24" spans="1:10" ht="16.5">
      <c r="A24" s="62"/>
      <c r="B24" s="66" t="s">
        <v>48</v>
      </c>
      <c r="C24" s="67">
        <v>992</v>
      </c>
      <c r="D24" s="60" t="s">
        <v>158</v>
      </c>
      <c r="E24" s="60" t="s">
        <v>164</v>
      </c>
      <c r="F24" s="60" t="s">
        <v>381</v>
      </c>
      <c r="G24" s="60"/>
      <c r="H24" s="182">
        <f>H25+H26+H27</f>
        <v>6013.9</v>
      </c>
      <c r="I24" s="182">
        <f>I25+I26+I27</f>
        <v>5945.150000000001</v>
      </c>
      <c r="J24" s="182">
        <f t="shared" si="1"/>
        <v>98.85681504514542</v>
      </c>
    </row>
    <row r="25" spans="1:10" ht="33">
      <c r="A25" s="62"/>
      <c r="B25" s="66" t="s">
        <v>298</v>
      </c>
      <c r="C25" s="67">
        <v>992</v>
      </c>
      <c r="D25" s="60" t="s">
        <v>158</v>
      </c>
      <c r="E25" s="60" t="s">
        <v>164</v>
      </c>
      <c r="F25" s="60" t="s">
        <v>381</v>
      </c>
      <c r="G25" s="60" t="s">
        <v>297</v>
      </c>
      <c r="H25" s="182">
        <f>4148.1+1190.9</f>
        <v>5339</v>
      </c>
      <c r="I25" s="182">
        <f>4148.02+1189.96</f>
        <v>5337.9800000000005</v>
      </c>
      <c r="J25" s="182">
        <f t="shared" si="1"/>
        <v>99.98089529874508</v>
      </c>
    </row>
    <row r="26" spans="1:10" ht="33">
      <c r="A26" s="62"/>
      <c r="B26" s="66" t="s">
        <v>299</v>
      </c>
      <c r="C26" s="67" t="s">
        <v>85</v>
      </c>
      <c r="D26" s="60" t="s">
        <v>158</v>
      </c>
      <c r="E26" s="60" t="s">
        <v>164</v>
      </c>
      <c r="F26" s="60" t="s">
        <v>381</v>
      </c>
      <c r="G26" s="60" t="s">
        <v>300</v>
      </c>
      <c r="H26" s="182">
        <f>60.1+167.1+322.1+3+94.6</f>
        <v>646.9</v>
      </c>
      <c r="I26" s="182">
        <f>46+153.69+315.88+2.61+61.96</f>
        <v>580.14</v>
      </c>
      <c r="J26" s="182">
        <f t="shared" si="1"/>
        <v>89.68001236667182</v>
      </c>
    </row>
    <row r="27" spans="1:10" ht="16.5">
      <c r="A27" s="62"/>
      <c r="B27" s="66" t="s">
        <v>301</v>
      </c>
      <c r="C27" s="67" t="s">
        <v>85</v>
      </c>
      <c r="D27" s="60" t="s">
        <v>158</v>
      </c>
      <c r="E27" s="60" t="s">
        <v>164</v>
      </c>
      <c r="F27" s="60" t="s">
        <v>381</v>
      </c>
      <c r="G27" s="60" t="s">
        <v>302</v>
      </c>
      <c r="H27" s="182">
        <f>2.04+25.96</f>
        <v>28</v>
      </c>
      <c r="I27" s="182">
        <f>1.07+25.96</f>
        <v>27.03</v>
      </c>
      <c r="J27" s="182">
        <f t="shared" si="1"/>
        <v>96.53571428571429</v>
      </c>
    </row>
    <row r="28" spans="1:10" ht="33">
      <c r="A28" s="62"/>
      <c r="B28" s="66" t="s">
        <v>50</v>
      </c>
      <c r="C28" s="67" t="s">
        <v>85</v>
      </c>
      <c r="D28" s="60" t="s">
        <v>158</v>
      </c>
      <c r="E28" s="60" t="s">
        <v>164</v>
      </c>
      <c r="F28" s="60" t="s">
        <v>382</v>
      </c>
      <c r="G28" s="60"/>
      <c r="H28" s="182">
        <f>H29</f>
        <v>7.6</v>
      </c>
      <c r="I28" s="182">
        <f>I29</f>
        <v>7.6</v>
      </c>
      <c r="J28" s="182">
        <f t="shared" si="1"/>
        <v>100</v>
      </c>
    </row>
    <row r="29" spans="1:10" ht="33">
      <c r="A29" s="62"/>
      <c r="B29" s="66" t="s">
        <v>299</v>
      </c>
      <c r="C29" s="67" t="s">
        <v>85</v>
      </c>
      <c r="D29" s="60" t="s">
        <v>158</v>
      </c>
      <c r="E29" s="60" t="s">
        <v>164</v>
      </c>
      <c r="F29" s="60" t="s">
        <v>382</v>
      </c>
      <c r="G29" s="60" t="s">
        <v>300</v>
      </c>
      <c r="H29" s="182">
        <v>7.6</v>
      </c>
      <c r="I29" s="182">
        <v>7.6</v>
      </c>
      <c r="J29" s="182">
        <f t="shared" si="1"/>
        <v>100</v>
      </c>
    </row>
    <row r="30" spans="1:10" ht="48.75" customHeight="1">
      <c r="A30" s="62"/>
      <c r="B30" s="66" t="s">
        <v>324</v>
      </c>
      <c r="C30" s="67" t="s">
        <v>85</v>
      </c>
      <c r="D30" s="60" t="s">
        <v>158</v>
      </c>
      <c r="E30" s="60" t="s">
        <v>303</v>
      </c>
      <c r="F30" s="60"/>
      <c r="G30" s="60"/>
      <c r="H30" s="182">
        <f aca="true" t="shared" si="2" ref="H30:I32">H31</f>
        <v>224.3</v>
      </c>
      <c r="I30" s="182">
        <f t="shared" si="2"/>
        <v>224.3</v>
      </c>
      <c r="J30" s="182">
        <f t="shared" si="1"/>
        <v>100</v>
      </c>
    </row>
    <row r="31" spans="1:10" ht="33">
      <c r="A31" s="62"/>
      <c r="B31" s="66" t="s">
        <v>304</v>
      </c>
      <c r="C31" s="67" t="s">
        <v>85</v>
      </c>
      <c r="D31" s="60" t="s">
        <v>158</v>
      </c>
      <c r="E31" s="60" t="s">
        <v>303</v>
      </c>
      <c r="F31" s="60" t="s">
        <v>383</v>
      </c>
      <c r="G31" s="60"/>
      <c r="H31" s="182">
        <f t="shared" si="2"/>
        <v>224.3</v>
      </c>
      <c r="I31" s="182">
        <f t="shared" si="2"/>
        <v>224.3</v>
      </c>
      <c r="J31" s="182">
        <f t="shared" si="1"/>
        <v>100</v>
      </c>
    </row>
    <row r="32" spans="1:10" ht="33">
      <c r="A32" s="62"/>
      <c r="B32" s="66" t="s">
        <v>325</v>
      </c>
      <c r="C32" s="67" t="s">
        <v>85</v>
      </c>
      <c r="D32" s="60" t="s">
        <v>158</v>
      </c>
      <c r="E32" s="60" t="s">
        <v>303</v>
      </c>
      <c r="F32" s="60" t="s">
        <v>383</v>
      </c>
      <c r="G32" s="60"/>
      <c r="H32" s="182">
        <f t="shared" si="2"/>
        <v>224.3</v>
      </c>
      <c r="I32" s="182">
        <f t="shared" si="2"/>
        <v>224.3</v>
      </c>
      <c r="J32" s="182">
        <f t="shared" si="1"/>
        <v>100</v>
      </c>
    </row>
    <row r="33" spans="1:10" ht="16.5">
      <c r="A33" s="62"/>
      <c r="B33" s="66" t="s">
        <v>28</v>
      </c>
      <c r="C33" s="67" t="s">
        <v>85</v>
      </c>
      <c r="D33" s="60" t="s">
        <v>158</v>
      </c>
      <c r="E33" s="60" t="s">
        <v>303</v>
      </c>
      <c r="F33" s="60" t="s">
        <v>383</v>
      </c>
      <c r="G33" s="60" t="s">
        <v>305</v>
      </c>
      <c r="H33" s="182">
        <v>224.3</v>
      </c>
      <c r="I33" s="182">
        <v>224.3</v>
      </c>
      <c r="J33" s="182">
        <f t="shared" si="1"/>
        <v>100</v>
      </c>
    </row>
    <row r="34" spans="1:10" ht="19.5" customHeight="1" hidden="1">
      <c r="A34" s="62"/>
      <c r="B34" s="66" t="s">
        <v>222</v>
      </c>
      <c r="C34" s="67" t="s">
        <v>85</v>
      </c>
      <c r="D34" s="60" t="s">
        <v>158</v>
      </c>
      <c r="E34" s="60" t="s">
        <v>188</v>
      </c>
      <c r="F34" s="60"/>
      <c r="G34" s="60"/>
      <c r="H34" s="182">
        <f aca="true" t="shared" si="3" ref="H34:I37">H35</f>
        <v>0</v>
      </c>
      <c r="I34" s="182">
        <f t="shared" si="3"/>
        <v>0</v>
      </c>
      <c r="J34" s="182" t="e">
        <f t="shared" si="1"/>
        <v>#DIV/0!</v>
      </c>
    </row>
    <row r="35" spans="1:10" ht="33" hidden="1">
      <c r="A35" s="62"/>
      <c r="B35" s="66" t="s">
        <v>356</v>
      </c>
      <c r="C35" s="67" t="s">
        <v>85</v>
      </c>
      <c r="D35" s="60" t="s">
        <v>158</v>
      </c>
      <c r="E35" s="60" t="s">
        <v>188</v>
      </c>
      <c r="F35" s="60" t="s">
        <v>357</v>
      </c>
      <c r="G35" s="60"/>
      <c r="H35" s="182">
        <f t="shared" si="3"/>
        <v>0</v>
      </c>
      <c r="I35" s="182">
        <f t="shared" si="3"/>
        <v>0</v>
      </c>
      <c r="J35" s="182" t="e">
        <f t="shared" si="1"/>
        <v>#DIV/0!</v>
      </c>
    </row>
    <row r="36" spans="1:10" ht="16.5" hidden="1">
      <c r="A36" s="62"/>
      <c r="B36" s="66" t="s">
        <v>358</v>
      </c>
      <c r="C36" s="67" t="s">
        <v>85</v>
      </c>
      <c r="D36" s="60" t="s">
        <v>158</v>
      </c>
      <c r="E36" s="60" t="s">
        <v>188</v>
      </c>
      <c r="F36" s="60" t="s">
        <v>359</v>
      </c>
      <c r="G36" s="60"/>
      <c r="H36" s="182">
        <f t="shared" si="3"/>
        <v>0</v>
      </c>
      <c r="I36" s="182">
        <f t="shared" si="3"/>
        <v>0</v>
      </c>
      <c r="J36" s="182" t="e">
        <f t="shared" si="1"/>
        <v>#DIV/0!</v>
      </c>
    </row>
    <row r="37" spans="1:10" ht="33" hidden="1">
      <c r="A37" s="62"/>
      <c r="B37" s="66" t="s">
        <v>360</v>
      </c>
      <c r="C37" s="67" t="s">
        <v>85</v>
      </c>
      <c r="D37" s="60" t="s">
        <v>158</v>
      </c>
      <c r="E37" s="60" t="s">
        <v>188</v>
      </c>
      <c r="F37" s="60" t="s">
        <v>361</v>
      </c>
      <c r="G37" s="60"/>
      <c r="H37" s="182">
        <f t="shared" si="3"/>
        <v>0</v>
      </c>
      <c r="I37" s="182">
        <f t="shared" si="3"/>
        <v>0</v>
      </c>
      <c r="J37" s="182" t="e">
        <f t="shared" si="1"/>
        <v>#DIV/0!</v>
      </c>
    </row>
    <row r="38" spans="1:10" ht="33" hidden="1">
      <c r="A38" s="62"/>
      <c r="B38" s="66" t="s">
        <v>299</v>
      </c>
      <c r="C38" s="67" t="s">
        <v>85</v>
      </c>
      <c r="D38" s="60" t="s">
        <v>158</v>
      </c>
      <c r="E38" s="60" t="s">
        <v>188</v>
      </c>
      <c r="F38" s="60" t="s">
        <v>361</v>
      </c>
      <c r="G38" s="60" t="s">
        <v>300</v>
      </c>
      <c r="H38" s="182">
        <v>0</v>
      </c>
      <c r="I38" s="182">
        <v>0</v>
      </c>
      <c r="J38" s="182" t="e">
        <f t="shared" si="1"/>
        <v>#DIV/0!</v>
      </c>
    </row>
    <row r="39" spans="1:10" ht="16.5">
      <c r="A39" s="62"/>
      <c r="B39" s="66" t="s">
        <v>104</v>
      </c>
      <c r="C39" s="67">
        <v>992</v>
      </c>
      <c r="D39" s="60" t="s">
        <v>158</v>
      </c>
      <c r="E39" s="60">
        <v>11</v>
      </c>
      <c r="F39" s="60"/>
      <c r="G39" s="60"/>
      <c r="H39" s="213">
        <f aca="true" t="shared" si="4" ref="H39:I42">H40</f>
        <v>50</v>
      </c>
      <c r="I39" s="213">
        <f t="shared" si="4"/>
        <v>0</v>
      </c>
      <c r="J39" s="182">
        <f>-J4</f>
        <v>0</v>
      </c>
    </row>
    <row r="40" spans="1:10" ht="33">
      <c r="A40" s="234"/>
      <c r="B40" s="66" t="s">
        <v>356</v>
      </c>
      <c r="C40" s="235">
        <v>992</v>
      </c>
      <c r="D40" s="60" t="s">
        <v>158</v>
      </c>
      <c r="E40" s="60">
        <v>11</v>
      </c>
      <c r="F40" s="60" t="s">
        <v>357</v>
      </c>
      <c r="G40" s="60"/>
      <c r="H40" s="213">
        <f t="shared" si="4"/>
        <v>50</v>
      </c>
      <c r="I40" s="213">
        <f t="shared" si="4"/>
        <v>0</v>
      </c>
      <c r="J40" s="182">
        <f>-J5</f>
        <v>0</v>
      </c>
    </row>
    <row r="41" spans="1:10" ht="16.5">
      <c r="A41" s="234"/>
      <c r="B41" s="66" t="s">
        <v>386</v>
      </c>
      <c r="C41" s="235">
        <v>992</v>
      </c>
      <c r="D41" s="60" t="s">
        <v>158</v>
      </c>
      <c r="E41" s="60">
        <v>11</v>
      </c>
      <c r="F41" s="60" t="s">
        <v>384</v>
      </c>
      <c r="G41" s="60"/>
      <c r="H41" s="213">
        <f t="shared" si="4"/>
        <v>50</v>
      </c>
      <c r="I41" s="213">
        <f t="shared" si="4"/>
        <v>0</v>
      </c>
      <c r="J41" s="182">
        <f>-J6</f>
        <v>0</v>
      </c>
    </row>
    <row r="42" spans="1:10" ht="33">
      <c r="A42" s="234"/>
      <c r="B42" s="66" t="s">
        <v>387</v>
      </c>
      <c r="C42" s="235" t="s">
        <v>85</v>
      </c>
      <c r="D42" s="60" t="s">
        <v>158</v>
      </c>
      <c r="E42" s="60" t="s">
        <v>207</v>
      </c>
      <c r="F42" s="60" t="s">
        <v>385</v>
      </c>
      <c r="G42" s="60"/>
      <c r="H42" s="213">
        <f t="shared" si="4"/>
        <v>50</v>
      </c>
      <c r="I42" s="213">
        <f t="shared" si="4"/>
        <v>0</v>
      </c>
      <c r="J42" s="182" t="s">
        <v>362</v>
      </c>
    </row>
    <row r="43" spans="1:10" ht="16.5">
      <c r="A43" s="234"/>
      <c r="B43" s="66" t="s">
        <v>306</v>
      </c>
      <c r="C43" s="235">
        <v>992</v>
      </c>
      <c r="D43" s="60" t="s">
        <v>158</v>
      </c>
      <c r="E43" s="60">
        <v>11</v>
      </c>
      <c r="F43" s="60" t="s">
        <v>385</v>
      </c>
      <c r="G43" s="60" t="s">
        <v>307</v>
      </c>
      <c r="H43" s="213">
        <v>50</v>
      </c>
      <c r="I43" s="213">
        <v>0</v>
      </c>
      <c r="J43" s="182" t="s">
        <v>362</v>
      </c>
    </row>
    <row r="44" spans="1:10" ht="16.5">
      <c r="A44" s="234"/>
      <c r="B44" s="66" t="s">
        <v>16</v>
      </c>
      <c r="C44" s="235">
        <v>992</v>
      </c>
      <c r="D44" s="60" t="s">
        <v>158</v>
      </c>
      <c r="E44" s="60">
        <v>13</v>
      </c>
      <c r="F44" s="60"/>
      <c r="G44" s="60"/>
      <c r="H44" s="182">
        <f>H45+H47+H49+H51+H57+H60</f>
        <v>7464.27</v>
      </c>
      <c r="I44" s="182">
        <f>I45+I47+I49+I51+I57+I60</f>
        <v>7366.503000000001</v>
      </c>
      <c r="J44" s="182">
        <f t="shared" si="1"/>
        <v>98.69020011333996</v>
      </c>
    </row>
    <row r="45" spans="1:10" ht="33">
      <c r="A45" s="234"/>
      <c r="B45" s="66" t="s">
        <v>434</v>
      </c>
      <c r="C45" s="235" t="s">
        <v>85</v>
      </c>
      <c r="D45" s="60" t="s">
        <v>158</v>
      </c>
      <c r="E45" s="60" t="s">
        <v>165</v>
      </c>
      <c r="F45" s="60" t="s">
        <v>435</v>
      </c>
      <c r="G45" s="60"/>
      <c r="H45" s="182">
        <v>101.4</v>
      </c>
      <c r="I45" s="182">
        <v>101.4</v>
      </c>
      <c r="J45" s="182">
        <f t="shared" si="1"/>
        <v>100</v>
      </c>
    </row>
    <row r="46" spans="1:10" ht="33">
      <c r="A46" s="234"/>
      <c r="B46" s="66" t="s">
        <v>436</v>
      </c>
      <c r="C46" s="235" t="s">
        <v>85</v>
      </c>
      <c r="D46" s="60" t="s">
        <v>158</v>
      </c>
      <c r="E46" s="60" t="s">
        <v>165</v>
      </c>
      <c r="F46" s="60" t="s">
        <v>435</v>
      </c>
      <c r="G46" s="60" t="s">
        <v>300</v>
      </c>
      <c r="H46" s="182">
        <v>101.41</v>
      </c>
      <c r="I46" s="182">
        <v>101.4</v>
      </c>
      <c r="J46" s="182">
        <f t="shared" si="1"/>
        <v>99.99013903954246</v>
      </c>
    </row>
    <row r="47" spans="1:10" ht="49.5">
      <c r="A47" s="234"/>
      <c r="B47" s="236" t="s">
        <v>437</v>
      </c>
      <c r="C47" s="235" t="s">
        <v>85</v>
      </c>
      <c r="D47" s="60" t="s">
        <v>158</v>
      </c>
      <c r="E47" s="60" t="s">
        <v>165</v>
      </c>
      <c r="F47" s="60" t="s">
        <v>438</v>
      </c>
      <c r="G47" s="60"/>
      <c r="H47" s="182">
        <v>116</v>
      </c>
      <c r="I47" s="182">
        <v>116</v>
      </c>
      <c r="J47" s="182">
        <f t="shared" si="1"/>
        <v>100</v>
      </c>
    </row>
    <row r="48" spans="1:10" ht="33">
      <c r="A48" s="234"/>
      <c r="B48" s="236" t="s">
        <v>436</v>
      </c>
      <c r="C48" s="235" t="s">
        <v>85</v>
      </c>
      <c r="D48" s="60" t="s">
        <v>158</v>
      </c>
      <c r="E48" s="60" t="s">
        <v>165</v>
      </c>
      <c r="F48" s="60" t="s">
        <v>438</v>
      </c>
      <c r="G48" s="60" t="s">
        <v>300</v>
      </c>
      <c r="H48" s="182">
        <v>116</v>
      </c>
      <c r="I48" s="182">
        <v>116</v>
      </c>
      <c r="J48" s="182">
        <f t="shared" si="1"/>
        <v>100</v>
      </c>
    </row>
    <row r="49" spans="1:10" ht="86.25" customHeight="1">
      <c r="A49" s="234"/>
      <c r="B49" s="236" t="s">
        <v>445</v>
      </c>
      <c r="C49" s="235" t="s">
        <v>85</v>
      </c>
      <c r="D49" s="60" t="s">
        <v>158</v>
      </c>
      <c r="E49" s="60" t="s">
        <v>165</v>
      </c>
      <c r="F49" s="60" t="s">
        <v>439</v>
      </c>
      <c r="G49" s="60"/>
      <c r="H49" s="182">
        <v>101.1</v>
      </c>
      <c r="I49" s="182">
        <v>101.1</v>
      </c>
      <c r="J49" s="182">
        <f t="shared" si="1"/>
        <v>100</v>
      </c>
    </row>
    <row r="50" spans="1:10" ht="33">
      <c r="A50" s="234"/>
      <c r="B50" s="236" t="s">
        <v>436</v>
      </c>
      <c r="C50" s="235" t="s">
        <v>85</v>
      </c>
      <c r="D50" s="60" t="s">
        <v>158</v>
      </c>
      <c r="E50" s="60" t="s">
        <v>165</v>
      </c>
      <c r="F50" s="60" t="s">
        <v>439</v>
      </c>
      <c r="G50" s="60" t="s">
        <v>300</v>
      </c>
      <c r="H50" s="182">
        <v>101.13</v>
      </c>
      <c r="I50" s="182">
        <v>101.1</v>
      </c>
      <c r="J50" s="182">
        <f t="shared" si="1"/>
        <v>99.97033521210324</v>
      </c>
    </row>
    <row r="51" spans="1:10" ht="33">
      <c r="A51" s="62"/>
      <c r="B51" s="231" t="s">
        <v>364</v>
      </c>
      <c r="C51" s="67">
        <v>992</v>
      </c>
      <c r="D51" s="60" t="s">
        <v>158</v>
      </c>
      <c r="E51" s="60">
        <v>13</v>
      </c>
      <c r="F51" s="60" t="s">
        <v>363</v>
      </c>
      <c r="G51" s="60"/>
      <c r="H51" s="182">
        <f>H52</f>
        <v>1889.7399999999998</v>
      </c>
      <c r="I51" s="182">
        <f>I52</f>
        <v>1885.43</v>
      </c>
      <c r="J51" s="182">
        <f t="shared" si="1"/>
        <v>99.77192629673924</v>
      </c>
    </row>
    <row r="52" spans="1:10" ht="33">
      <c r="A52" s="62"/>
      <c r="B52" s="66" t="s">
        <v>365</v>
      </c>
      <c r="C52" s="67">
        <v>992</v>
      </c>
      <c r="D52" s="60" t="s">
        <v>158</v>
      </c>
      <c r="E52" s="60">
        <v>13</v>
      </c>
      <c r="F52" s="60" t="s">
        <v>366</v>
      </c>
      <c r="G52" s="60"/>
      <c r="H52" s="182">
        <f>H53+H55+H56</f>
        <v>1889.7399999999998</v>
      </c>
      <c r="I52" s="182">
        <f>I53+I55+I56</f>
        <v>1885.43</v>
      </c>
      <c r="J52" s="182">
        <f>I52/H52*100</f>
        <v>99.77192629673924</v>
      </c>
    </row>
    <row r="53" spans="1:10" ht="12.75">
      <c r="A53" s="321"/>
      <c r="B53" s="324" t="s">
        <v>367</v>
      </c>
      <c r="C53" s="322">
        <v>992</v>
      </c>
      <c r="D53" s="320" t="s">
        <v>158</v>
      </c>
      <c r="E53" s="320">
        <v>13</v>
      </c>
      <c r="F53" s="320" t="s">
        <v>366</v>
      </c>
      <c r="G53" s="320" t="s">
        <v>308</v>
      </c>
      <c r="H53" s="299">
        <f>1169.6+342.6</f>
        <v>1512.1999999999998</v>
      </c>
      <c r="I53" s="299">
        <f>1169.6+342.5</f>
        <v>1512.1</v>
      </c>
      <c r="J53" s="299">
        <f>I53/H53*100</f>
        <v>99.99338711810609</v>
      </c>
    </row>
    <row r="54" spans="1:10" ht="53.25" customHeight="1">
      <c r="A54" s="321"/>
      <c r="B54" s="324"/>
      <c r="C54" s="322"/>
      <c r="D54" s="320"/>
      <c r="E54" s="320"/>
      <c r="F54" s="320"/>
      <c r="G54" s="320"/>
      <c r="H54" s="300"/>
      <c r="I54" s="300"/>
      <c r="J54" s="300"/>
    </row>
    <row r="55" spans="1:10" ht="33">
      <c r="A55" s="62"/>
      <c r="B55" s="66" t="s">
        <v>299</v>
      </c>
      <c r="C55" s="67" t="s">
        <v>85</v>
      </c>
      <c r="D55" s="60" t="s">
        <v>158</v>
      </c>
      <c r="E55" s="60" t="s">
        <v>165</v>
      </c>
      <c r="F55" s="60" t="s">
        <v>366</v>
      </c>
      <c r="G55" s="60" t="s">
        <v>300</v>
      </c>
      <c r="H55" s="182">
        <f>102.91+23+88.36+13.24+147.04</f>
        <v>374.54999999999995</v>
      </c>
      <c r="I55" s="182">
        <f>102.9+23+88.3+9.2+147</f>
        <v>370.4</v>
      </c>
      <c r="J55" s="182">
        <f t="shared" si="1"/>
        <v>98.89200373781873</v>
      </c>
    </row>
    <row r="56" spans="1:10" ht="16.5">
      <c r="A56" s="62"/>
      <c r="B56" s="66" t="s">
        <v>301</v>
      </c>
      <c r="C56" s="67" t="s">
        <v>85</v>
      </c>
      <c r="D56" s="60" t="s">
        <v>158</v>
      </c>
      <c r="E56" s="60" t="s">
        <v>165</v>
      </c>
      <c r="F56" s="60" t="s">
        <v>366</v>
      </c>
      <c r="G56" s="60" t="s">
        <v>302</v>
      </c>
      <c r="H56" s="182">
        <v>2.99</v>
      </c>
      <c r="I56" s="182">
        <v>2.93</v>
      </c>
      <c r="J56" s="182">
        <f t="shared" si="1"/>
        <v>97.9933110367893</v>
      </c>
    </row>
    <row r="57" spans="1:10" ht="33">
      <c r="A57" s="62"/>
      <c r="B57" s="66" t="s">
        <v>440</v>
      </c>
      <c r="C57" s="67" t="s">
        <v>85</v>
      </c>
      <c r="D57" s="60" t="s">
        <v>158</v>
      </c>
      <c r="E57" s="60" t="s">
        <v>165</v>
      </c>
      <c r="F57" s="60" t="s">
        <v>442</v>
      </c>
      <c r="G57" s="60"/>
      <c r="H57" s="182">
        <v>160</v>
      </c>
      <c r="I57" s="182">
        <v>160</v>
      </c>
      <c r="J57" s="182">
        <f t="shared" si="1"/>
        <v>100</v>
      </c>
    </row>
    <row r="58" spans="1:10" ht="16.5">
      <c r="A58" s="62"/>
      <c r="B58" s="66" t="s">
        <v>441</v>
      </c>
      <c r="C58" s="67" t="s">
        <v>85</v>
      </c>
      <c r="D58" s="60" t="s">
        <v>158</v>
      </c>
      <c r="E58" s="60" t="s">
        <v>165</v>
      </c>
      <c r="F58" s="60" t="s">
        <v>443</v>
      </c>
      <c r="G58" s="60"/>
      <c r="H58" s="182">
        <v>160</v>
      </c>
      <c r="I58" s="182">
        <v>160</v>
      </c>
      <c r="J58" s="182">
        <f t="shared" si="1"/>
        <v>100</v>
      </c>
    </row>
    <row r="59" spans="1:10" ht="16.5">
      <c r="A59" s="62"/>
      <c r="B59" s="66" t="s">
        <v>391</v>
      </c>
      <c r="C59" s="67" t="s">
        <v>85</v>
      </c>
      <c r="D59" s="60" t="s">
        <v>158</v>
      </c>
      <c r="E59" s="60" t="s">
        <v>165</v>
      </c>
      <c r="F59" s="60" t="s">
        <v>443</v>
      </c>
      <c r="G59" s="60" t="s">
        <v>444</v>
      </c>
      <c r="H59" s="182">
        <v>160</v>
      </c>
      <c r="I59" s="182">
        <v>160</v>
      </c>
      <c r="J59" s="182">
        <f t="shared" si="1"/>
        <v>100</v>
      </c>
    </row>
    <row r="60" spans="1:10" ht="33">
      <c r="A60" s="62"/>
      <c r="B60" s="66" t="s">
        <v>369</v>
      </c>
      <c r="C60" s="67">
        <v>992</v>
      </c>
      <c r="D60" s="60" t="s">
        <v>158</v>
      </c>
      <c r="E60" s="60">
        <v>13</v>
      </c>
      <c r="F60" s="60" t="s">
        <v>370</v>
      </c>
      <c r="G60" s="60"/>
      <c r="H60" s="182">
        <f>H61</f>
        <v>5096.030000000001</v>
      </c>
      <c r="I60" s="182">
        <f>I61</f>
        <v>5002.573</v>
      </c>
      <c r="J60" s="182">
        <f>I60/H60*100</f>
        <v>98.16608222479066</v>
      </c>
    </row>
    <row r="61" spans="1:10" ht="33">
      <c r="A61" s="62"/>
      <c r="B61" s="66" t="s">
        <v>371</v>
      </c>
      <c r="C61" s="67">
        <v>992</v>
      </c>
      <c r="D61" s="60" t="s">
        <v>158</v>
      </c>
      <c r="E61" s="60">
        <v>13</v>
      </c>
      <c r="F61" s="60" t="s">
        <v>368</v>
      </c>
      <c r="G61" s="60"/>
      <c r="H61" s="182">
        <f>H62+H63+H64</f>
        <v>5096.030000000001</v>
      </c>
      <c r="I61" s="182">
        <f>I62+I63+I64</f>
        <v>5002.573</v>
      </c>
      <c r="J61" s="182">
        <f>I61/H61*100</f>
        <v>98.16608222479066</v>
      </c>
    </row>
    <row r="62" spans="1:10" ht="63.75" customHeight="1">
      <c r="A62" s="62"/>
      <c r="B62" s="66" t="s">
        <v>367</v>
      </c>
      <c r="C62" s="67">
        <v>992</v>
      </c>
      <c r="D62" s="60" t="s">
        <v>158</v>
      </c>
      <c r="E62" s="60">
        <v>13</v>
      </c>
      <c r="F62" s="60" t="s">
        <v>368</v>
      </c>
      <c r="G62" s="60" t="s">
        <v>308</v>
      </c>
      <c r="H62" s="182">
        <f>2991.435+878.565</f>
        <v>3870</v>
      </c>
      <c r="I62" s="182">
        <f>2965.7+868.563</f>
        <v>3834.263</v>
      </c>
      <c r="J62" s="182">
        <f>I62/H62*100</f>
        <v>99.07656330749354</v>
      </c>
    </row>
    <row r="63" spans="1:10" ht="33">
      <c r="A63" s="62"/>
      <c r="B63" s="66" t="s">
        <v>299</v>
      </c>
      <c r="C63" s="67" t="s">
        <v>85</v>
      </c>
      <c r="D63" s="60" t="s">
        <v>158</v>
      </c>
      <c r="E63" s="60" t="s">
        <v>165</v>
      </c>
      <c r="F63" s="60" t="s">
        <v>368</v>
      </c>
      <c r="G63" s="60" t="s">
        <v>300</v>
      </c>
      <c r="H63" s="182">
        <f>5.9+180+20+55+165.41+53.56+11.03+704.61</f>
        <v>1195.51</v>
      </c>
      <c r="I63" s="182">
        <f>3.44+180+20+54.26+150.68+51.09+11.03+667.32</f>
        <v>1137.8200000000002</v>
      </c>
      <c r="J63" s="182">
        <f>I63/H63*100</f>
        <v>95.17444437938622</v>
      </c>
    </row>
    <row r="64" spans="1:10" ht="16.5">
      <c r="A64" s="62"/>
      <c r="B64" s="66" t="s">
        <v>301</v>
      </c>
      <c r="C64" s="67" t="s">
        <v>85</v>
      </c>
      <c r="D64" s="60" t="s">
        <v>158</v>
      </c>
      <c r="E64" s="60" t="s">
        <v>165</v>
      </c>
      <c r="F64" s="60" t="s">
        <v>368</v>
      </c>
      <c r="G64" s="60" t="s">
        <v>302</v>
      </c>
      <c r="H64" s="182">
        <f>17+13.52</f>
        <v>30.52</v>
      </c>
      <c r="I64" s="182">
        <f>16.97+13.52</f>
        <v>30.49</v>
      </c>
      <c r="J64" s="182">
        <f>I64/H64*100</f>
        <v>99.90170380078636</v>
      </c>
    </row>
    <row r="65" spans="1:10" s="207" customFormat="1" ht="16.5">
      <c r="A65" s="62">
        <v>2</v>
      </c>
      <c r="B65" s="204" t="s">
        <v>108</v>
      </c>
      <c r="C65" s="64" t="s">
        <v>85</v>
      </c>
      <c r="D65" s="206" t="s">
        <v>161</v>
      </c>
      <c r="E65" s="206" t="s">
        <v>159</v>
      </c>
      <c r="F65" s="206"/>
      <c r="G65" s="65"/>
      <c r="H65" s="183">
        <f aca="true" t="shared" si="5" ref="H65:I67">H66</f>
        <v>363.3</v>
      </c>
      <c r="I65" s="183">
        <f t="shared" si="5"/>
        <v>363.3</v>
      </c>
      <c r="J65" s="183">
        <f t="shared" si="1"/>
        <v>100</v>
      </c>
    </row>
    <row r="66" spans="1:10" s="205" customFormat="1" ht="16.5">
      <c r="A66" s="177"/>
      <c r="B66" s="66" t="s">
        <v>167</v>
      </c>
      <c r="C66" s="67">
        <v>992</v>
      </c>
      <c r="D66" s="60" t="s">
        <v>161</v>
      </c>
      <c r="E66" s="60" t="s">
        <v>168</v>
      </c>
      <c r="F66" s="60"/>
      <c r="G66" s="60"/>
      <c r="H66" s="182">
        <f t="shared" si="5"/>
        <v>363.3</v>
      </c>
      <c r="I66" s="182">
        <f t="shared" si="5"/>
        <v>363.3</v>
      </c>
      <c r="J66" s="182">
        <f t="shared" si="1"/>
        <v>100</v>
      </c>
    </row>
    <row r="67" spans="1:10" ht="33">
      <c r="A67" s="62"/>
      <c r="B67" s="66" t="s">
        <v>107</v>
      </c>
      <c r="C67" s="67">
        <v>992</v>
      </c>
      <c r="D67" s="60" t="s">
        <v>161</v>
      </c>
      <c r="E67" s="60" t="s">
        <v>168</v>
      </c>
      <c r="F67" s="60" t="s">
        <v>374</v>
      </c>
      <c r="G67" s="60"/>
      <c r="H67" s="182">
        <f t="shared" si="5"/>
        <v>363.3</v>
      </c>
      <c r="I67" s="182">
        <f t="shared" si="5"/>
        <v>363.3</v>
      </c>
      <c r="J67" s="182">
        <f t="shared" si="1"/>
        <v>100</v>
      </c>
    </row>
    <row r="68" spans="1:10" ht="33">
      <c r="A68" s="62"/>
      <c r="B68" s="66" t="s">
        <v>107</v>
      </c>
      <c r="C68" s="67">
        <v>992</v>
      </c>
      <c r="D68" s="60" t="s">
        <v>161</v>
      </c>
      <c r="E68" s="60" t="s">
        <v>168</v>
      </c>
      <c r="F68" s="60" t="s">
        <v>375</v>
      </c>
      <c r="G68" s="60"/>
      <c r="H68" s="182">
        <f>H69+H70</f>
        <v>363.3</v>
      </c>
      <c r="I68" s="182">
        <f>I69+I70</f>
        <v>363.3</v>
      </c>
      <c r="J68" s="182">
        <f t="shared" si="1"/>
        <v>100</v>
      </c>
    </row>
    <row r="69" spans="1:10" ht="66">
      <c r="A69" s="62"/>
      <c r="B69" s="66" t="s">
        <v>367</v>
      </c>
      <c r="C69" s="67">
        <v>992</v>
      </c>
      <c r="D69" s="60" t="s">
        <v>161</v>
      </c>
      <c r="E69" s="60" t="s">
        <v>168</v>
      </c>
      <c r="F69" s="60" t="s">
        <v>375</v>
      </c>
      <c r="G69" s="60" t="s">
        <v>297</v>
      </c>
      <c r="H69" s="182">
        <v>363.3</v>
      </c>
      <c r="I69" s="182">
        <v>363.3</v>
      </c>
      <c r="J69" s="182">
        <f t="shared" si="1"/>
        <v>100</v>
      </c>
    </row>
    <row r="70" spans="1:10" ht="33" hidden="1">
      <c r="A70" s="62"/>
      <c r="B70" s="66" t="s">
        <v>299</v>
      </c>
      <c r="C70" s="67" t="s">
        <v>85</v>
      </c>
      <c r="D70" s="60" t="s">
        <v>161</v>
      </c>
      <c r="E70" s="60" t="s">
        <v>168</v>
      </c>
      <c r="F70" s="60" t="s">
        <v>375</v>
      </c>
      <c r="G70" s="60" t="s">
        <v>300</v>
      </c>
      <c r="H70" s="182">
        <v>0</v>
      </c>
      <c r="I70" s="182">
        <v>0</v>
      </c>
      <c r="J70" s="182" t="e">
        <f t="shared" si="1"/>
        <v>#DIV/0!</v>
      </c>
    </row>
    <row r="71" spans="1:10" ht="33">
      <c r="A71" s="62" t="s">
        <v>169</v>
      </c>
      <c r="B71" s="63" t="s">
        <v>17</v>
      </c>
      <c r="C71" s="64">
        <v>992</v>
      </c>
      <c r="D71" s="65" t="s">
        <v>168</v>
      </c>
      <c r="E71" s="65" t="s">
        <v>159</v>
      </c>
      <c r="F71" s="60"/>
      <c r="G71" s="60"/>
      <c r="H71" s="183">
        <f>H72+H81</f>
        <v>800.8</v>
      </c>
      <c r="I71" s="183">
        <f>I72+I81</f>
        <v>800.8</v>
      </c>
      <c r="J71" s="182">
        <f t="shared" si="1"/>
        <v>100</v>
      </c>
    </row>
    <row r="72" spans="1:10" ht="49.5">
      <c r="A72" s="62"/>
      <c r="B72" s="66" t="s">
        <v>109</v>
      </c>
      <c r="C72" s="59">
        <v>992</v>
      </c>
      <c r="D72" s="60" t="s">
        <v>168</v>
      </c>
      <c r="E72" s="60" t="s">
        <v>170</v>
      </c>
      <c r="F72" s="60"/>
      <c r="G72" s="60"/>
      <c r="H72" s="182">
        <f>H73+H78</f>
        <v>737.4</v>
      </c>
      <c r="I72" s="182">
        <f>I73+I78</f>
        <v>737.4</v>
      </c>
      <c r="J72" s="182">
        <f t="shared" si="1"/>
        <v>100</v>
      </c>
    </row>
    <row r="73" spans="1:10" ht="99">
      <c r="A73" s="62"/>
      <c r="B73" s="66" t="s">
        <v>569</v>
      </c>
      <c r="C73" s="67">
        <v>992</v>
      </c>
      <c r="D73" s="60" t="s">
        <v>168</v>
      </c>
      <c r="E73" s="60" t="s">
        <v>170</v>
      </c>
      <c r="F73" s="60" t="s">
        <v>446</v>
      </c>
      <c r="G73" s="60"/>
      <c r="H73" s="182">
        <f>H74+H76</f>
        <v>60</v>
      </c>
      <c r="I73" s="182">
        <f>I74+I76</f>
        <v>60</v>
      </c>
      <c r="J73" s="182">
        <f t="shared" si="1"/>
        <v>100</v>
      </c>
    </row>
    <row r="74" spans="1:10" ht="49.5">
      <c r="A74" s="62"/>
      <c r="B74" s="66" t="s">
        <v>447</v>
      </c>
      <c r="C74" s="67">
        <v>992</v>
      </c>
      <c r="D74" s="60" t="s">
        <v>168</v>
      </c>
      <c r="E74" s="60" t="s">
        <v>170</v>
      </c>
      <c r="F74" s="60" t="s">
        <v>448</v>
      </c>
      <c r="G74" s="60"/>
      <c r="H74" s="182">
        <f>H75</f>
        <v>60</v>
      </c>
      <c r="I74" s="182">
        <f>I75</f>
        <v>60</v>
      </c>
      <c r="J74" s="182">
        <f t="shared" si="1"/>
        <v>100</v>
      </c>
    </row>
    <row r="75" spans="1:10" ht="33">
      <c r="A75" s="62"/>
      <c r="B75" s="66" t="s">
        <v>436</v>
      </c>
      <c r="C75" s="67">
        <v>992</v>
      </c>
      <c r="D75" s="60" t="s">
        <v>168</v>
      </c>
      <c r="E75" s="60" t="s">
        <v>170</v>
      </c>
      <c r="F75" s="60" t="s">
        <v>448</v>
      </c>
      <c r="G75" s="60" t="s">
        <v>300</v>
      </c>
      <c r="H75" s="182">
        <v>60</v>
      </c>
      <c r="I75" s="182">
        <v>60</v>
      </c>
      <c r="J75" s="182">
        <f aca="true" t="shared" si="6" ref="J75:J127">I75/H75*100</f>
        <v>100</v>
      </c>
    </row>
    <row r="76" spans="1:10" ht="33" hidden="1">
      <c r="A76" s="62"/>
      <c r="B76" s="66" t="s">
        <v>449</v>
      </c>
      <c r="C76" s="67">
        <v>992</v>
      </c>
      <c r="D76" s="60" t="s">
        <v>168</v>
      </c>
      <c r="E76" s="60" t="s">
        <v>170</v>
      </c>
      <c r="F76" s="60" t="s">
        <v>450</v>
      </c>
      <c r="G76" s="60"/>
      <c r="H76" s="182">
        <f>H77</f>
        <v>0</v>
      </c>
      <c r="I76" s="182">
        <f>I77</f>
        <v>0</v>
      </c>
      <c r="J76" s="182" t="e">
        <f t="shared" si="6"/>
        <v>#DIV/0!</v>
      </c>
    </row>
    <row r="77" spans="1:10" ht="33" hidden="1">
      <c r="A77" s="62"/>
      <c r="B77" s="66" t="s">
        <v>436</v>
      </c>
      <c r="C77" s="67">
        <v>992</v>
      </c>
      <c r="D77" s="60" t="s">
        <v>168</v>
      </c>
      <c r="E77" s="60" t="s">
        <v>170</v>
      </c>
      <c r="F77" s="60" t="s">
        <v>450</v>
      </c>
      <c r="G77" s="60" t="s">
        <v>300</v>
      </c>
      <c r="H77" s="182">
        <v>0</v>
      </c>
      <c r="I77" s="182">
        <v>0</v>
      </c>
      <c r="J77" s="182" t="e">
        <f t="shared" si="6"/>
        <v>#DIV/0!</v>
      </c>
    </row>
    <row r="78" spans="1:10" ht="33.75" customHeight="1">
      <c r="A78" s="62"/>
      <c r="B78" s="68" t="s">
        <v>376</v>
      </c>
      <c r="C78" s="210" t="s">
        <v>85</v>
      </c>
      <c r="D78" s="60" t="s">
        <v>168</v>
      </c>
      <c r="E78" s="60" t="s">
        <v>170</v>
      </c>
      <c r="F78" s="184" t="s">
        <v>378</v>
      </c>
      <c r="G78" s="232"/>
      <c r="H78" s="237">
        <f>H79</f>
        <v>677.4</v>
      </c>
      <c r="I78" s="237">
        <f>I79</f>
        <v>677.4</v>
      </c>
      <c r="J78" s="182">
        <f t="shared" si="6"/>
        <v>100</v>
      </c>
    </row>
    <row r="79" spans="1:10" ht="35.25" customHeight="1">
      <c r="A79" s="62"/>
      <c r="B79" s="68" t="s">
        <v>451</v>
      </c>
      <c r="C79" s="210" t="s">
        <v>85</v>
      </c>
      <c r="D79" s="60" t="s">
        <v>168</v>
      </c>
      <c r="E79" s="60" t="s">
        <v>170</v>
      </c>
      <c r="F79" s="184" t="s">
        <v>379</v>
      </c>
      <c r="G79" s="232"/>
      <c r="H79" s="237">
        <f>H80</f>
        <v>677.4</v>
      </c>
      <c r="I79" s="237">
        <f>I80</f>
        <v>677.4</v>
      </c>
      <c r="J79" s="182">
        <f t="shared" si="6"/>
        <v>100</v>
      </c>
    </row>
    <row r="80" spans="1:10" ht="16.5" customHeight="1">
      <c r="A80" s="62"/>
      <c r="B80" s="68" t="s">
        <v>452</v>
      </c>
      <c r="C80" s="210" t="s">
        <v>85</v>
      </c>
      <c r="D80" s="60" t="s">
        <v>168</v>
      </c>
      <c r="E80" s="60" t="s">
        <v>170</v>
      </c>
      <c r="F80" s="184" t="s">
        <v>379</v>
      </c>
      <c r="G80" s="232" t="s">
        <v>305</v>
      </c>
      <c r="H80" s="237">
        <v>677.4</v>
      </c>
      <c r="I80" s="237">
        <v>677.4</v>
      </c>
      <c r="J80" s="182">
        <f t="shared" si="6"/>
        <v>100</v>
      </c>
    </row>
    <row r="81" spans="1:10" ht="16.5" customHeight="1">
      <c r="A81" s="321"/>
      <c r="B81" s="325" t="s">
        <v>453</v>
      </c>
      <c r="C81" s="330">
        <v>992</v>
      </c>
      <c r="D81" s="307" t="s">
        <v>168</v>
      </c>
      <c r="E81" s="307">
        <v>14</v>
      </c>
      <c r="F81" s="307"/>
      <c r="G81" s="331"/>
      <c r="H81" s="299">
        <f>H84</f>
        <v>63.4</v>
      </c>
      <c r="I81" s="299">
        <f>I84</f>
        <v>63.4</v>
      </c>
      <c r="J81" s="299">
        <f>I81/H81*100</f>
        <v>100</v>
      </c>
    </row>
    <row r="82" spans="1:10" ht="16.5" customHeight="1">
      <c r="A82" s="321"/>
      <c r="B82" s="325"/>
      <c r="C82" s="330"/>
      <c r="D82" s="328"/>
      <c r="E82" s="328"/>
      <c r="F82" s="328"/>
      <c r="G82" s="331"/>
      <c r="H82" s="333"/>
      <c r="I82" s="333"/>
      <c r="J82" s="333"/>
    </row>
    <row r="83" spans="1:10" ht="16.5" customHeight="1">
      <c r="A83" s="321"/>
      <c r="B83" s="325"/>
      <c r="C83" s="330"/>
      <c r="D83" s="308"/>
      <c r="E83" s="308"/>
      <c r="F83" s="308"/>
      <c r="G83" s="332"/>
      <c r="H83" s="300"/>
      <c r="I83" s="300"/>
      <c r="J83" s="300"/>
    </row>
    <row r="84" spans="1:10" ht="69" customHeight="1">
      <c r="A84" s="62"/>
      <c r="B84" s="68" t="s">
        <v>455</v>
      </c>
      <c r="C84" s="210" t="s">
        <v>85</v>
      </c>
      <c r="D84" s="60" t="s">
        <v>168</v>
      </c>
      <c r="E84" s="60" t="s">
        <v>377</v>
      </c>
      <c r="F84" s="60" t="s">
        <v>454</v>
      </c>
      <c r="G84" s="186"/>
      <c r="H84" s="214">
        <f>H85</f>
        <v>63.4</v>
      </c>
      <c r="I84" s="214">
        <f>I85</f>
        <v>63.4</v>
      </c>
      <c r="J84" s="182">
        <f>I84/H84*100</f>
        <v>100</v>
      </c>
    </row>
    <row r="85" spans="1:10" ht="16.5" customHeight="1">
      <c r="A85" s="321"/>
      <c r="B85" s="325" t="s">
        <v>436</v>
      </c>
      <c r="C85" s="330">
        <v>992</v>
      </c>
      <c r="D85" s="307" t="s">
        <v>168</v>
      </c>
      <c r="E85" s="307">
        <v>14</v>
      </c>
      <c r="F85" s="307" t="s">
        <v>454</v>
      </c>
      <c r="G85" s="307" t="s">
        <v>300</v>
      </c>
      <c r="H85" s="299">
        <v>63.4</v>
      </c>
      <c r="I85" s="299">
        <v>63.4</v>
      </c>
      <c r="J85" s="299">
        <f t="shared" si="6"/>
        <v>100</v>
      </c>
    </row>
    <row r="86" spans="1:10" ht="16.5" customHeight="1">
      <c r="A86" s="321"/>
      <c r="B86" s="325"/>
      <c r="C86" s="330"/>
      <c r="D86" s="308"/>
      <c r="E86" s="308"/>
      <c r="F86" s="308"/>
      <c r="G86" s="308"/>
      <c r="H86" s="300"/>
      <c r="I86" s="300"/>
      <c r="J86" s="300"/>
    </row>
    <row r="87" spans="1:10" ht="16.5" hidden="1">
      <c r="A87" s="321"/>
      <c r="B87" s="325" t="s">
        <v>166</v>
      </c>
      <c r="C87" s="322">
        <v>992</v>
      </c>
      <c r="D87" s="185"/>
      <c r="E87" s="185"/>
      <c r="F87" s="185"/>
      <c r="G87" s="308"/>
      <c r="H87" s="182"/>
      <c r="I87" s="182"/>
      <c r="J87" s="182" t="e">
        <f t="shared" si="6"/>
        <v>#DIV/0!</v>
      </c>
    </row>
    <row r="88" spans="1:10" ht="16.5" hidden="1">
      <c r="A88" s="321"/>
      <c r="B88" s="325"/>
      <c r="C88" s="322"/>
      <c r="D88" s="60" t="s">
        <v>168</v>
      </c>
      <c r="E88" s="60">
        <v>14</v>
      </c>
      <c r="F88" s="60">
        <v>7950000</v>
      </c>
      <c r="G88" s="320"/>
      <c r="H88" s="182">
        <f>H89</f>
        <v>0</v>
      </c>
      <c r="I88" s="182">
        <f>I89</f>
        <v>0</v>
      </c>
      <c r="J88" s="182" t="e">
        <f t="shared" si="6"/>
        <v>#DIV/0!</v>
      </c>
    </row>
    <row r="89" spans="1:10" ht="16.5" hidden="1">
      <c r="A89" s="62"/>
      <c r="B89" s="68" t="s">
        <v>171</v>
      </c>
      <c r="C89" s="67">
        <v>992</v>
      </c>
      <c r="D89" s="60" t="s">
        <v>168</v>
      </c>
      <c r="E89" s="60">
        <v>14</v>
      </c>
      <c r="F89" s="60">
        <v>7950200</v>
      </c>
      <c r="G89" s="60"/>
      <c r="H89" s="182">
        <f>H92</f>
        <v>0</v>
      </c>
      <c r="I89" s="182">
        <f>I92</f>
        <v>0</v>
      </c>
      <c r="J89" s="182" t="e">
        <f t="shared" si="6"/>
        <v>#DIV/0!</v>
      </c>
    </row>
    <row r="90" spans="1:10" ht="16.5" hidden="1">
      <c r="A90" s="321"/>
      <c r="B90" s="325" t="s">
        <v>172</v>
      </c>
      <c r="C90" s="322">
        <v>992</v>
      </c>
      <c r="D90" s="60"/>
      <c r="E90" s="60"/>
      <c r="F90" s="60"/>
      <c r="G90" s="320"/>
      <c r="H90" s="182"/>
      <c r="I90" s="182"/>
      <c r="J90" s="182" t="e">
        <f t="shared" si="6"/>
        <v>#DIV/0!</v>
      </c>
    </row>
    <row r="91" spans="1:10" ht="16.5" hidden="1">
      <c r="A91" s="321"/>
      <c r="B91" s="325"/>
      <c r="C91" s="322"/>
      <c r="D91" s="60"/>
      <c r="E91" s="60"/>
      <c r="F91" s="60"/>
      <c r="G91" s="320"/>
      <c r="H91" s="182"/>
      <c r="I91" s="182"/>
      <c r="J91" s="182" t="e">
        <f t="shared" si="6"/>
        <v>#DIV/0!</v>
      </c>
    </row>
    <row r="92" spans="1:10" ht="16.5" hidden="1">
      <c r="A92" s="321"/>
      <c r="B92" s="325"/>
      <c r="C92" s="322"/>
      <c r="D92" s="60" t="s">
        <v>168</v>
      </c>
      <c r="E92" s="60">
        <v>14</v>
      </c>
      <c r="F92" s="60">
        <v>7950218</v>
      </c>
      <c r="G92" s="320"/>
      <c r="H92" s="182">
        <f>H93</f>
        <v>0</v>
      </c>
      <c r="I92" s="182">
        <f>I93</f>
        <v>0</v>
      </c>
      <c r="J92" s="182" t="e">
        <f t="shared" si="6"/>
        <v>#DIV/0!</v>
      </c>
    </row>
    <row r="93" spans="1:10" ht="33" hidden="1">
      <c r="A93" s="62"/>
      <c r="B93" s="68" t="s">
        <v>299</v>
      </c>
      <c r="C93" s="67">
        <v>992</v>
      </c>
      <c r="D93" s="60" t="s">
        <v>168</v>
      </c>
      <c r="E93" s="60">
        <v>14</v>
      </c>
      <c r="F93" s="60">
        <v>7950218</v>
      </c>
      <c r="G93" s="60" t="s">
        <v>300</v>
      </c>
      <c r="H93" s="182">
        <f>30-30</f>
        <v>0</v>
      </c>
      <c r="I93" s="182">
        <f>30-30</f>
        <v>0</v>
      </c>
      <c r="J93" s="182" t="e">
        <f t="shared" si="6"/>
        <v>#DIV/0!</v>
      </c>
    </row>
    <row r="94" spans="1:10" ht="16.5">
      <c r="A94" s="62" t="s">
        <v>173</v>
      </c>
      <c r="B94" s="63" t="s">
        <v>18</v>
      </c>
      <c r="C94" s="64">
        <v>992</v>
      </c>
      <c r="D94" s="65" t="s">
        <v>164</v>
      </c>
      <c r="E94" s="65" t="s">
        <v>159</v>
      </c>
      <c r="F94" s="60"/>
      <c r="G94" s="60"/>
      <c r="H94" s="183">
        <f>H95+H105</f>
        <v>8037.4400000000005</v>
      </c>
      <c r="I94" s="183">
        <f>I95+I105</f>
        <v>6787.65</v>
      </c>
      <c r="J94" s="182">
        <f t="shared" si="6"/>
        <v>84.45039714137835</v>
      </c>
    </row>
    <row r="95" spans="1:10" ht="16.5">
      <c r="A95" s="62"/>
      <c r="B95" s="68" t="s">
        <v>388</v>
      </c>
      <c r="C95" s="67">
        <v>992</v>
      </c>
      <c r="D95" s="60" t="s">
        <v>164</v>
      </c>
      <c r="E95" s="60" t="s">
        <v>170</v>
      </c>
      <c r="F95" s="60"/>
      <c r="G95" s="60"/>
      <c r="H95" s="182">
        <f>H96</f>
        <v>7729.4400000000005</v>
      </c>
      <c r="I95" s="182">
        <f>I96</f>
        <v>6479.65</v>
      </c>
      <c r="J95" s="182">
        <f t="shared" si="6"/>
        <v>83.83078204889357</v>
      </c>
    </row>
    <row r="96" spans="1:10" ht="99">
      <c r="A96" s="62"/>
      <c r="B96" s="68" t="s">
        <v>456</v>
      </c>
      <c r="C96" s="67">
        <v>992</v>
      </c>
      <c r="D96" s="60" t="s">
        <v>164</v>
      </c>
      <c r="E96" s="60" t="s">
        <v>170</v>
      </c>
      <c r="F96" s="60" t="s">
        <v>457</v>
      </c>
      <c r="G96" s="60"/>
      <c r="H96" s="182">
        <f>H97+H100+H101</f>
        <v>7729.4400000000005</v>
      </c>
      <c r="I96" s="182">
        <f>I97+I100+I101</f>
        <v>6479.65</v>
      </c>
      <c r="J96" s="182">
        <f t="shared" si="6"/>
        <v>83.83078204889357</v>
      </c>
    </row>
    <row r="97" spans="1:10" ht="33">
      <c r="A97" s="62"/>
      <c r="B97" s="68" t="s">
        <v>174</v>
      </c>
      <c r="C97" s="67" t="s">
        <v>85</v>
      </c>
      <c r="D97" s="60" t="s">
        <v>164</v>
      </c>
      <c r="E97" s="60" t="s">
        <v>170</v>
      </c>
      <c r="F97" s="60" t="s">
        <v>458</v>
      </c>
      <c r="G97" s="60"/>
      <c r="H97" s="182">
        <f>H98</f>
        <v>5029.4400000000005</v>
      </c>
      <c r="I97" s="182">
        <f>I98</f>
        <v>4253.75</v>
      </c>
      <c r="J97" s="182">
        <f t="shared" si="6"/>
        <v>84.57701056181205</v>
      </c>
    </row>
    <row r="98" spans="1:10" ht="33.75" customHeight="1">
      <c r="A98" s="62"/>
      <c r="B98" s="68" t="s">
        <v>436</v>
      </c>
      <c r="C98" s="67">
        <v>992</v>
      </c>
      <c r="D98" s="60" t="s">
        <v>164</v>
      </c>
      <c r="E98" s="60" t="s">
        <v>170</v>
      </c>
      <c r="F98" s="60" t="s">
        <v>458</v>
      </c>
      <c r="G98" s="60" t="s">
        <v>300</v>
      </c>
      <c r="H98" s="182">
        <f>4035.44+334+660</f>
        <v>5029.4400000000005</v>
      </c>
      <c r="I98" s="182">
        <f>3380.1+333.65+540</f>
        <v>4253.75</v>
      </c>
      <c r="J98" s="182">
        <f t="shared" si="6"/>
        <v>84.57701056181205</v>
      </c>
    </row>
    <row r="99" spans="1:10" ht="16.5">
      <c r="A99" s="62"/>
      <c r="B99" s="68" t="s">
        <v>389</v>
      </c>
      <c r="C99" s="67" t="s">
        <v>85</v>
      </c>
      <c r="D99" s="60" t="s">
        <v>164</v>
      </c>
      <c r="E99" s="60" t="s">
        <v>170</v>
      </c>
      <c r="F99" s="60" t="s">
        <v>459</v>
      </c>
      <c r="G99" s="60"/>
      <c r="H99" s="182">
        <f>H100</f>
        <v>200</v>
      </c>
      <c r="I99" s="182">
        <f>I100</f>
        <v>156.3</v>
      </c>
      <c r="J99" s="182">
        <f t="shared" si="6"/>
        <v>78.15</v>
      </c>
    </row>
    <row r="100" spans="1:10" ht="33">
      <c r="A100" s="62"/>
      <c r="B100" s="68" t="s">
        <v>436</v>
      </c>
      <c r="C100" s="67" t="s">
        <v>85</v>
      </c>
      <c r="D100" s="60" t="s">
        <v>164</v>
      </c>
      <c r="E100" s="60" t="s">
        <v>170</v>
      </c>
      <c r="F100" s="60" t="s">
        <v>459</v>
      </c>
      <c r="G100" s="60" t="s">
        <v>300</v>
      </c>
      <c r="H100" s="182">
        <v>200</v>
      </c>
      <c r="I100" s="182">
        <f>91.4+64.9</f>
        <v>156.3</v>
      </c>
      <c r="J100" s="182">
        <f t="shared" si="6"/>
        <v>78.15</v>
      </c>
    </row>
    <row r="101" spans="1:10" ht="49.5">
      <c r="A101" s="62"/>
      <c r="B101" s="66" t="s">
        <v>460</v>
      </c>
      <c r="C101" s="67">
        <v>992</v>
      </c>
      <c r="D101" s="60" t="s">
        <v>164</v>
      </c>
      <c r="E101" s="60" t="s">
        <v>170</v>
      </c>
      <c r="F101" s="60" t="s">
        <v>461</v>
      </c>
      <c r="G101" s="60"/>
      <c r="H101" s="182">
        <f>H102</f>
        <v>2500</v>
      </c>
      <c r="I101" s="182">
        <f>I102</f>
        <v>2069.6</v>
      </c>
      <c r="J101" s="182">
        <f t="shared" si="6"/>
        <v>82.78399999999999</v>
      </c>
    </row>
    <row r="102" spans="1:10" ht="33">
      <c r="A102" s="62"/>
      <c r="B102" s="68" t="s">
        <v>436</v>
      </c>
      <c r="C102" s="67">
        <v>992</v>
      </c>
      <c r="D102" s="60" t="s">
        <v>164</v>
      </c>
      <c r="E102" s="60" t="s">
        <v>170</v>
      </c>
      <c r="F102" s="60" t="s">
        <v>461</v>
      </c>
      <c r="G102" s="60"/>
      <c r="H102" s="182">
        <v>2500</v>
      </c>
      <c r="I102" s="182">
        <v>2069.6</v>
      </c>
      <c r="J102" s="182">
        <f t="shared" si="6"/>
        <v>82.78399999999999</v>
      </c>
    </row>
    <row r="103" spans="1:10" ht="33" hidden="1">
      <c r="A103" s="62"/>
      <c r="B103" s="66" t="s">
        <v>186</v>
      </c>
      <c r="C103" s="67" t="s">
        <v>85</v>
      </c>
      <c r="D103" s="60" t="s">
        <v>164</v>
      </c>
      <c r="E103" s="60" t="s">
        <v>170</v>
      </c>
      <c r="F103" s="60" t="s">
        <v>309</v>
      </c>
      <c r="G103" s="60"/>
      <c r="H103" s="182">
        <f>H104</f>
        <v>0</v>
      </c>
      <c r="I103" s="182">
        <f>I104</f>
        <v>0</v>
      </c>
      <c r="J103" s="182"/>
    </row>
    <row r="104" spans="1:10" ht="33" hidden="1">
      <c r="A104" s="62"/>
      <c r="B104" s="68" t="s">
        <v>299</v>
      </c>
      <c r="C104" s="67" t="s">
        <v>85</v>
      </c>
      <c r="D104" s="184" t="s">
        <v>164</v>
      </c>
      <c r="E104" s="184" t="s">
        <v>170</v>
      </c>
      <c r="F104" s="184" t="s">
        <v>309</v>
      </c>
      <c r="G104" s="60" t="s">
        <v>300</v>
      </c>
      <c r="H104" s="182">
        <f>30-30</f>
        <v>0</v>
      </c>
      <c r="I104" s="182">
        <f>30-30</f>
        <v>0</v>
      </c>
      <c r="J104" s="182"/>
    </row>
    <row r="105" spans="1:10" ht="16.5">
      <c r="A105" s="62"/>
      <c r="B105" s="66" t="s">
        <v>19</v>
      </c>
      <c r="C105" s="67">
        <v>992</v>
      </c>
      <c r="D105" s="60" t="s">
        <v>164</v>
      </c>
      <c r="E105" s="60">
        <v>12</v>
      </c>
      <c r="F105" s="60"/>
      <c r="G105" s="60"/>
      <c r="H105" s="182">
        <f>H106+H110+H112+H117</f>
        <v>308</v>
      </c>
      <c r="I105" s="182">
        <f>I106+I110+I112+I117</f>
        <v>308</v>
      </c>
      <c r="J105" s="182">
        <f t="shared" si="6"/>
        <v>100</v>
      </c>
    </row>
    <row r="106" spans="1:10" ht="66">
      <c r="A106" s="62"/>
      <c r="B106" s="66" t="s">
        <v>556</v>
      </c>
      <c r="C106" s="67" t="s">
        <v>85</v>
      </c>
      <c r="D106" s="60" t="s">
        <v>164</v>
      </c>
      <c r="E106" s="60" t="s">
        <v>175</v>
      </c>
      <c r="F106" s="60" t="s">
        <v>462</v>
      </c>
      <c r="G106" s="60"/>
      <c r="H106" s="182">
        <f>H107</f>
        <v>178</v>
      </c>
      <c r="I106" s="182">
        <f>I107</f>
        <v>178</v>
      </c>
      <c r="J106" s="182">
        <f t="shared" si="6"/>
        <v>100</v>
      </c>
    </row>
    <row r="107" spans="1:10" ht="33">
      <c r="A107" s="62"/>
      <c r="B107" s="68" t="s">
        <v>436</v>
      </c>
      <c r="C107" s="67" t="s">
        <v>85</v>
      </c>
      <c r="D107" s="60" t="s">
        <v>164</v>
      </c>
      <c r="E107" s="60" t="s">
        <v>175</v>
      </c>
      <c r="F107" s="60" t="s">
        <v>462</v>
      </c>
      <c r="G107" s="60" t="s">
        <v>300</v>
      </c>
      <c r="H107" s="182">
        <v>178</v>
      </c>
      <c r="I107" s="182">
        <v>178</v>
      </c>
      <c r="J107" s="182">
        <f t="shared" si="6"/>
        <v>100</v>
      </c>
    </row>
    <row r="108" spans="1:10" ht="66" hidden="1">
      <c r="A108" s="62"/>
      <c r="B108" s="66" t="s">
        <v>176</v>
      </c>
      <c r="C108" s="67">
        <v>992</v>
      </c>
      <c r="D108" s="60" t="s">
        <v>164</v>
      </c>
      <c r="E108" s="60">
        <v>12</v>
      </c>
      <c r="F108" s="60">
        <v>7950204</v>
      </c>
      <c r="G108" s="60"/>
      <c r="H108" s="182">
        <f>H109</f>
        <v>0</v>
      </c>
      <c r="I108" s="182">
        <f>I109</f>
        <v>0</v>
      </c>
      <c r="J108" s="182" t="e">
        <f t="shared" si="6"/>
        <v>#DIV/0!</v>
      </c>
    </row>
    <row r="109" spans="1:10" ht="33" hidden="1">
      <c r="A109" s="62"/>
      <c r="B109" s="66" t="s">
        <v>299</v>
      </c>
      <c r="C109" s="67">
        <v>992</v>
      </c>
      <c r="D109" s="60" t="s">
        <v>164</v>
      </c>
      <c r="E109" s="60">
        <v>12</v>
      </c>
      <c r="F109" s="60">
        <v>7950204</v>
      </c>
      <c r="G109" s="60" t="s">
        <v>300</v>
      </c>
      <c r="H109" s="182"/>
      <c r="I109" s="182"/>
      <c r="J109" s="182" t="e">
        <f t="shared" si="6"/>
        <v>#DIV/0!</v>
      </c>
    </row>
    <row r="110" spans="1:10" ht="55.5" customHeight="1">
      <c r="A110" s="62"/>
      <c r="B110" s="66" t="s">
        <v>463</v>
      </c>
      <c r="C110" s="67" t="s">
        <v>85</v>
      </c>
      <c r="D110" s="60" t="s">
        <v>164</v>
      </c>
      <c r="E110" s="60" t="s">
        <v>175</v>
      </c>
      <c r="F110" s="60" t="s">
        <v>464</v>
      </c>
      <c r="G110" s="60"/>
      <c r="H110" s="182">
        <f>H111</f>
        <v>30</v>
      </c>
      <c r="I110" s="182">
        <f>I111</f>
        <v>30</v>
      </c>
      <c r="J110" s="182">
        <f t="shared" si="6"/>
        <v>100</v>
      </c>
    </row>
    <row r="111" spans="1:10" ht="33">
      <c r="A111" s="62"/>
      <c r="B111" s="68" t="s">
        <v>436</v>
      </c>
      <c r="C111" s="67" t="s">
        <v>85</v>
      </c>
      <c r="D111" s="60" t="s">
        <v>164</v>
      </c>
      <c r="E111" s="60" t="s">
        <v>175</v>
      </c>
      <c r="F111" s="60" t="s">
        <v>464</v>
      </c>
      <c r="G111" s="60" t="s">
        <v>300</v>
      </c>
      <c r="H111" s="182">
        <v>30</v>
      </c>
      <c r="I111" s="182">
        <v>30</v>
      </c>
      <c r="J111" s="182">
        <f t="shared" si="6"/>
        <v>100</v>
      </c>
    </row>
    <row r="112" spans="1:10" ht="69.75" customHeight="1" hidden="1">
      <c r="A112" s="62"/>
      <c r="B112" s="68" t="s">
        <v>465</v>
      </c>
      <c r="C112" s="67">
        <v>992</v>
      </c>
      <c r="D112" s="60" t="s">
        <v>164</v>
      </c>
      <c r="E112" s="60">
        <v>12</v>
      </c>
      <c r="F112" s="60" t="s">
        <v>466</v>
      </c>
      <c r="G112" s="69"/>
      <c r="H112" s="182">
        <f>H113+H115</f>
        <v>0</v>
      </c>
      <c r="I112" s="182">
        <f>I113+I115</f>
        <v>0</v>
      </c>
      <c r="J112" s="182" t="e">
        <f t="shared" si="6"/>
        <v>#DIV/0!</v>
      </c>
    </row>
    <row r="113" spans="1:10" ht="33" hidden="1">
      <c r="A113" s="62"/>
      <c r="B113" s="66" t="s">
        <v>467</v>
      </c>
      <c r="C113" s="67">
        <v>992</v>
      </c>
      <c r="D113" s="60" t="s">
        <v>164</v>
      </c>
      <c r="E113" s="60">
        <v>12</v>
      </c>
      <c r="F113" s="60" t="s">
        <v>468</v>
      </c>
      <c r="G113" s="60"/>
      <c r="H113" s="182">
        <f>20-20</f>
        <v>0</v>
      </c>
      <c r="I113" s="182">
        <f>20-20</f>
        <v>0</v>
      </c>
      <c r="J113" s="182" t="e">
        <f t="shared" si="6"/>
        <v>#DIV/0!</v>
      </c>
    </row>
    <row r="114" spans="1:10" ht="36.75" customHeight="1" hidden="1">
      <c r="A114" s="62"/>
      <c r="B114" s="68" t="s">
        <v>436</v>
      </c>
      <c r="C114" s="67" t="s">
        <v>85</v>
      </c>
      <c r="D114" s="60" t="s">
        <v>164</v>
      </c>
      <c r="E114" s="60" t="s">
        <v>175</v>
      </c>
      <c r="F114" s="60" t="s">
        <v>468</v>
      </c>
      <c r="G114" s="60" t="s">
        <v>300</v>
      </c>
      <c r="H114" s="182">
        <f>H116</f>
        <v>0</v>
      </c>
      <c r="I114" s="182">
        <f>I116</f>
        <v>0</v>
      </c>
      <c r="J114" s="182" t="e">
        <f t="shared" si="6"/>
        <v>#DIV/0!</v>
      </c>
    </row>
    <row r="115" spans="1:10" ht="36.75" customHeight="1" hidden="1">
      <c r="A115" s="62"/>
      <c r="B115" s="238" t="s">
        <v>469</v>
      </c>
      <c r="C115" s="67" t="s">
        <v>85</v>
      </c>
      <c r="D115" s="60" t="s">
        <v>164</v>
      </c>
      <c r="E115" s="60" t="s">
        <v>175</v>
      </c>
      <c r="F115" s="60" t="s">
        <v>470</v>
      </c>
      <c r="G115" s="60"/>
      <c r="H115" s="182">
        <f>H116</f>
        <v>0</v>
      </c>
      <c r="I115" s="182">
        <f>I116</f>
        <v>0</v>
      </c>
      <c r="J115" s="182"/>
    </row>
    <row r="116" spans="1:10" ht="33" hidden="1">
      <c r="A116" s="62"/>
      <c r="B116" s="216" t="s">
        <v>436</v>
      </c>
      <c r="C116" s="67" t="s">
        <v>85</v>
      </c>
      <c r="D116" s="60" t="s">
        <v>164</v>
      </c>
      <c r="E116" s="60" t="s">
        <v>175</v>
      </c>
      <c r="F116" s="60" t="s">
        <v>470</v>
      </c>
      <c r="G116" s="60" t="s">
        <v>300</v>
      </c>
      <c r="H116" s="182">
        <v>0</v>
      </c>
      <c r="I116" s="182">
        <v>0</v>
      </c>
      <c r="J116" s="182" t="e">
        <f t="shared" si="6"/>
        <v>#DIV/0!</v>
      </c>
    </row>
    <row r="117" spans="1:10" ht="66">
      <c r="A117" s="62"/>
      <c r="B117" s="216" t="s">
        <v>471</v>
      </c>
      <c r="C117" s="67" t="s">
        <v>85</v>
      </c>
      <c r="D117" s="60" t="s">
        <v>164</v>
      </c>
      <c r="E117" s="60" t="s">
        <v>175</v>
      </c>
      <c r="F117" s="60" t="s">
        <v>473</v>
      </c>
      <c r="G117" s="60"/>
      <c r="H117" s="182">
        <f>H118</f>
        <v>100</v>
      </c>
      <c r="I117" s="182">
        <f>I118</f>
        <v>100</v>
      </c>
      <c r="J117" s="182">
        <f t="shared" si="6"/>
        <v>100</v>
      </c>
    </row>
    <row r="118" spans="1:10" ht="33">
      <c r="A118" s="62"/>
      <c r="B118" s="216" t="s">
        <v>472</v>
      </c>
      <c r="C118" s="67" t="s">
        <v>85</v>
      </c>
      <c r="D118" s="60" t="s">
        <v>164</v>
      </c>
      <c r="E118" s="60" t="s">
        <v>175</v>
      </c>
      <c r="F118" s="60" t="s">
        <v>473</v>
      </c>
      <c r="G118" s="60" t="s">
        <v>300</v>
      </c>
      <c r="H118" s="182">
        <v>100</v>
      </c>
      <c r="I118" s="182">
        <v>100</v>
      </c>
      <c r="J118" s="182">
        <f t="shared" si="6"/>
        <v>100</v>
      </c>
    </row>
    <row r="119" spans="1:10" ht="16.5">
      <c r="A119" s="62" t="s">
        <v>177</v>
      </c>
      <c r="B119" s="63" t="s">
        <v>20</v>
      </c>
      <c r="C119" s="64">
        <v>992</v>
      </c>
      <c r="D119" s="65" t="s">
        <v>178</v>
      </c>
      <c r="E119" s="65" t="s">
        <v>159</v>
      </c>
      <c r="F119" s="60"/>
      <c r="G119" s="60"/>
      <c r="H119" s="183">
        <f>H120+H133</f>
        <v>25103.61</v>
      </c>
      <c r="I119" s="183">
        <f>I120+I133</f>
        <v>24344.649999999998</v>
      </c>
      <c r="J119" s="182">
        <f t="shared" si="6"/>
        <v>96.97668980676484</v>
      </c>
    </row>
    <row r="120" spans="1:10" ht="16.5">
      <c r="A120" s="62"/>
      <c r="B120" s="66" t="s">
        <v>21</v>
      </c>
      <c r="C120" s="67">
        <v>992</v>
      </c>
      <c r="D120" s="60" t="s">
        <v>178</v>
      </c>
      <c r="E120" s="60" t="s">
        <v>161</v>
      </c>
      <c r="F120" s="60"/>
      <c r="G120" s="60"/>
      <c r="H120" s="182">
        <f>H121+H124+H126+H128</f>
        <v>23224.82</v>
      </c>
      <c r="I120" s="182">
        <f>I121+I124+I126+I128</f>
        <v>22579.8</v>
      </c>
      <c r="J120" s="182">
        <f t="shared" si="6"/>
        <v>97.22271259798784</v>
      </c>
    </row>
    <row r="121" spans="1:10" ht="51" customHeight="1">
      <c r="A121" s="62"/>
      <c r="B121" s="66" t="s">
        <v>474</v>
      </c>
      <c r="C121" s="67" t="s">
        <v>85</v>
      </c>
      <c r="D121" s="60" t="s">
        <v>178</v>
      </c>
      <c r="E121" s="60" t="s">
        <v>161</v>
      </c>
      <c r="F121" s="60" t="s">
        <v>475</v>
      </c>
      <c r="G121" s="60"/>
      <c r="H121" s="182">
        <f>H122+H123</f>
        <v>5070</v>
      </c>
      <c r="I121" s="182">
        <f>I122+I123</f>
        <v>4425</v>
      </c>
      <c r="J121" s="182">
        <f t="shared" si="6"/>
        <v>87.27810650887574</v>
      </c>
    </row>
    <row r="122" spans="1:10" ht="33">
      <c r="A122" s="62"/>
      <c r="B122" s="216" t="s">
        <v>472</v>
      </c>
      <c r="C122" s="67" t="s">
        <v>85</v>
      </c>
      <c r="D122" s="60" t="s">
        <v>178</v>
      </c>
      <c r="E122" s="60" t="s">
        <v>161</v>
      </c>
      <c r="F122" s="60" t="s">
        <v>475</v>
      </c>
      <c r="G122" s="60" t="s">
        <v>300</v>
      </c>
      <c r="H122" s="182">
        <v>1229.9</v>
      </c>
      <c r="I122" s="182">
        <v>585</v>
      </c>
      <c r="J122" s="182">
        <f>I122/H122*100</f>
        <v>47.56484267013578</v>
      </c>
    </row>
    <row r="123" spans="1:10" ht="33">
      <c r="A123" s="62"/>
      <c r="B123" s="215" t="s">
        <v>393</v>
      </c>
      <c r="C123" s="67" t="s">
        <v>85</v>
      </c>
      <c r="D123" s="60" t="s">
        <v>178</v>
      </c>
      <c r="E123" s="60" t="s">
        <v>161</v>
      </c>
      <c r="F123" s="60" t="s">
        <v>475</v>
      </c>
      <c r="G123" s="60" t="s">
        <v>394</v>
      </c>
      <c r="H123" s="182">
        <v>3840.1</v>
      </c>
      <c r="I123" s="182">
        <v>3840</v>
      </c>
      <c r="J123" s="182">
        <f>I123/H123*100</f>
        <v>99.99739590114841</v>
      </c>
    </row>
    <row r="124" spans="1:10" ht="68.25" customHeight="1">
      <c r="A124" s="62"/>
      <c r="B124" s="216" t="s">
        <v>476</v>
      </c>
      <c r="C124" s="67" t="s">
        <v>85</v>
      </c>
      <c r="D124" s="60" t="s">
        <v>178</v>
      </c>
      <c r="E124" s="60" t="s">
        <v>161</v>
      </c>
      <c r="F124" s="60" t="s">
        <v>477</v>
      </c>
      <c r="G124" s="60"/>
      <c r="H124" s="182">
        <f>H125</f>
        <v>4619</v>
      </c>
      <c r="I124" s="182">
        <f>I125</f>
        <v>4619</v>
      </c>
      <c r="J124" s="182">
        <f>I124/H124*100</f>
        <v>100</v>
      </c>
    </row>
    <row r="125" spans="1:10" ht="33">
      <c r="A125" s="62"/>
      <c r="B125" s="215" t="s">
        <v>393</v>
      </c>
      <c r="C125" s="67" t="s">
        <v>85</v>
      </c>
      <c r="D125" s="60" t="s">
        <v>178</v>
      </c>
      <c r="E125" s="60" t="s">
        <v>161</v>
      </c>
      <c r="F125" s="60" t="s">
        <v>477</v>
      </c>
      <c r="G125" s="60" t="s">
        <v>394</v>
      </c>
      <c r="H125" s="182">
        <v>4619</v>
      </c>
      <c r="I125" s="182">
        <v>4619</v>
      </c>
      <c r="J125" s="182">
        <f>I125/H125*100</f>
        <v>100</v>
      </c>
    </row>
    <row r="126" spans="1:10" ht="66">
      <c r="A126" s="62"/>
      <c r="B126" s="216" t="s">
        <v>478</v>
      </c>
      <c r="C126" s="67">
        <v>992</v>
      </c>
      <c r="D126" s="60" t="s">
        <v>178</v>
      </c>
      <c r="E126" s="60" t="s">
        <v>161</v>
      </c>
      <c r="F126" s="60" t="s">
        <v>479</v>
      </c>
      <c r="G126" s="60"/>
      <c r="H126" s="182">
        <f>H127</f>
        <v>10732.7</v>
      </c>
      <c r="I126" s="182">
        <f>I127</f>
        <v>10732.7</v>
      </c>
      <c r="J126" s="182">
        <f t="shared" si="6"/>
        <v>100</v>
      </c>
    </row>
    <row r="127" spans="1:10" ht="33">
      <c r="A127" s="62"/>
      <c r="B127" s="215" t="s">
        <v>393</v>
      </c>
      <c r="C127" s="67">
        <v>992</v>
      </c>
      <c r="D127" s="60" t="s">
        <v>178</v>
      </c>
      <c r="E127" s="60" t="s">
        <v>161</v>
      </c>
      <c r="F127" s="60" t="s">
        <v>479</v>
      </c>
      <c r="G127" s="60" t="s">
        <v>394</v>
      </c>
      <c r="H127" s="182">
        <v>10732.7</v>
      </c>
      <c r="I127" s="182">
        <v>10732.7</v>
      </c>
      <c r="J127" s="182">
        <f t="shared" si="6"/>
        <v>100</v>
      </c>
    </row>
    <row r="128" spans="1:10" ht="82.5">
      <c r="A128" s="62"/>
      <c r="B128" s="66" t="s">
        <v>480</v>
      </c>
      <c r="C128" s="67">
        <v>992</v>
      </c>
      <c r="D128" s="60" t="s">
        <v>178</v>
      </c>
      <c r="E128" s="60" t="s">
        <v>161</v>
      </c>
      <c r="F128" s="60" t="s">
        <v>481</v>
      </c>
      <c r="G128" s="60" t="s">
        <v>482</v>
      </c>
      <c r="H128" s="182">
        <f>H129+H131</f>
        <v>2803.12</v>
      </c>
      <c r="I128" s="182">
        <f>I129+I131</f>
        <v>2803.1</v>
      </c>
      <c r="J128" s="182">
        <f>I128/H128*100</f>
        <v>99.99928650931818</v>
      </c>
    </row>
    <row r="129" spans="1:10" ht="38.25" customHeight="1">
      <c r="A129" s="62"/>
      <c r="B129" s="216" t="s">
        <v>483</v>
      </c>
      <c r="C129" s="67" t="s">
        <v>85</v>
      </c>
      <c r="D129" s="60" t="s">
        <v>178</v>
      </c>
      <c r="E129" s="60" t="s">
        <v>161</v>
      </c>
      <c r="F129" s="60" t="s">
        <v>484</v>
      </c>
      <c r="G129" s="60"/>
      <c r="H129" s="182">
        <f>H130</f>
        <v>251.22</v>
      </c>
      <c r="I129" s="182">
        <f>I130</f>
        <v>251.2</v>
      </c>
      <c r="J129" s="182">
        <f>I129/H129*100</f>
        <v>99.99203885041</v>
      </c>
    </row>
    <row r="130" spans="1:10" ht="33" customHeight="1">
      <c r="A130" s="62"/>
      <c r="B130" s="66" t="s">
        <v>436</v>
      </c>
      <c r="C130" s="67" t="s">
        <v>85</v>
      </c>
      <c r="D130" s="60" t="s">
        <v>178</v>
      </c>
      <c r="E130" s="60" t="s">
        <v>161</v>
      </c>
      <c r="F130" s="60" t="s">
        <v>484</v>
      </c>
      <c r="G130" s="60" t="s">
        <v>300</v>
      </c>
      <c r="H130" s="182">
        <f>198.63+52.59</f>
        <v>251.22</v>
      </c>
      <c r="I130" s="182">
        <f>198.62+52.58</f>
        <v>251.2</v>
      </c>
      <c r="J130" s="182">
        <f>I130/H130*100</f>
        <v>99.99203885041</v>
      </c>
    </row>
    <row r="131" spans="1:10" ht="16.5">
      <c r="A131" s="62"/>
      <c r="B131" s="66" t="s">
        <v>390</v>
      </c>
      <c r="C131" s="67" t="s">
        <v>85</v>
      </c>
      <c r="D131" s="60" t="s">
        <v>178</v>
      </c>
      <c r="E131" s="60" t="s">
        <v>161</v>
      </c>
      <c r="F131" s="60" t="s">
        <v>485</v>
      </c>
      <c r="G131" s="60"/>
      <c r="H131" s="182">
        <f>H132</f>
        <v>2551.9</v>
      </c>
      <c r="I131" s="182">
        <f>I132</f>
        <v>2551.9</v>
      </c>
      <c r="J131" s="182">
        <f aca="true" t="shared" si="7" ref="J131:J154">I131/H131*100</f>
        <v>100</v>
      </c>
    </row>
    <row r="132" spans="1:10" ht="16.5">
      <c r="A132" s="62"/>
      <c r="B132" s="66" t="s">
        <v>391</v>
      </c>
      <c r="C132" s="67" t="s">
        <v>85</v>
      </c>
      <c r="D132" s="60" t="s">
        <v>178</v>
      </c>
      <c r="E132" s="60" t="s">
        <v>161</v>
      </c>
      <c r="F132" s="60" t="s">
        <v>485</v>
      </c>
      <c r="G132" s="60" t="s">
        <v>392</v>
      </c>
      <c r="H132" s="182">
        <v>2551.9</v>
      </c>
      <c r="I132" s="182">
        <v>2551.9</v>
      </c>
      <c r="J132" s="182">
        <f t="shared" si="7"/>
        <v>100</v>
      </c>
    </row>
    <row r="133" spans="1:10" ht="16.5">
      <c r="A133" s="62"/>
      <c r="B133" s="68" t="s">
        <v>22</v>
      </c>
      <c r="C133" s="67">
        <v>992</v>
      </c>
      <c r="D133" s="60" t="s">
        <v>178</v>
      </c>
      <c r="E133" s="60" t="s">
        <v>168</v>
      </c>
      <c r="F133" s="60"/>
      <c r="G133" s="60"/>
      <c r="H133" s="182">
        <f>H136+H149+H134</f>
        <v>1878.79</v>
      </c>
      <c r="I133" s="182">
        <f>I136+I149+I134</f>
        <v>1764.8500000000001</v>
      </c>
      <c r="J133" s="182">
        <f t="shared" si="7"/>
        <v>93.93545845996626</v>
      </c>
    </row>
    <row r="134" spans="1:10" ht="33" hidden="1">
      <c r="A134" s="62"/>
      <c r="B134" s="66" t="s">
        <v>179</v>
      </c>
      <c r="C134" s="67" t="s">
        <v>85</v>
      </c>
      <c r="D134" s="60" t="s">
        <v>178</v>
      </c>
      <c r="E134" s="60" t="s">
        <v>168</v>
      </c>
      <c r="F134" s="60" t="s">
        <v>125</v>
      </c>
      <c r="G134" s="60"/>
      <c r="H134" s="182">
        <f>H135</f>
        <v>0</v>
      </c>
      <c r="I134" s="182">
        <f>I135</f>
        <v>0</v>
      </c>
      <c r="J134" s="182" t="e">
        <f t="shared" si="7"/>
        <v>#DIV/0!</v>
      </c>
    </row>
    <row r="135" spans="1:10" ht="33" hidden="1">
      <c r="A135" s="62"/>
      <c r="B135" s="66" t="s">
        <v>180</v>
      </c>
      <c r="C135" s="67" t="s">
        <v>85</v>
      </c>
      <c r="D135" s="60" t="s">
        <v>178</v>
      </c>
      <c r="E135" s="60" t="s">
        <v>168</v>
      </c>
      <c r="F135" s="60" t="s">
        <v>125</v>
      </c>
      <c r="G135" s="60" t="s">
        <v>51</v>
      </c>
      <c r="H135" s="182"/>
      <c r="I135" s="182"/>
      <c r="J135" s="182" t="e">
        <f t="shared" si="7"/>
        <v>#DIV/0!</v>
      </c>
    </row>
    <row r="136" spans="1:10" ht="69.75" customHeight="1">
      <c r="A136" s="62"/>
      <c r="B136" s="68" t="s">
        <v>486</v>
      </c>
      <c r="C136" s="67">
        <v>992</v>
      </c>
      <c r="D136" s="60" t="s">
        <v>178</v>
      </c>
      <c r="E136" s="60" t="s">
        <v>168</v>
      </c>
      <c r="F136" s="60" t="s">
        <v>487</v>
      </c>
      <c r="G136" s="60"/>
      <c r="H136" s="182">
        <f>H137+H142+H144+H146</f>
        <v>1831.3899999999999</v>
      </c>
      <c r="I136" s="182">
        <f>I137+I142+I144+I146</f>
        <v>1717.45</v>
      </c>
      <c r="J136" s="182">
        <f t="shared" si="7"/>
        <v>93.77849611497278</v>
      </c>
    </row>
    <row r="137" spans="1:10" ht="16.5">
      <c r="A137" s="62"/>
      <c r="B137" s="68" t="s">
        <v>181</v>
      </c>
      <c r="C137" s="67">
        <v>992</v>
      </c>
      <c r="D137" s="60" t="s">
        <v>178</v>
      </c>
      <c r="E137" s="60" t="s">
        <v>168</v>
      </c>
      <c r="F137" s="60" t="s">
        <v>488</v>
      </c>
      <c r="G137" s="60"/>
      <c r="H137" s="182">
        <f>H138</f>
        <v>1352.03</v>
      </c>
      <c r="I137" s="182">
        <f>I138</f>
        <v>1238.2</v>
      </c>
      <c r="J137" s="182">
        <f t="shared" si="7"/>
        <v>91.58080811816306</v>
      </c>
    </row>
    <row r="138" spans="1:10" ht="33">
      <c r="A138" s="62"/>
      <c r="B138" s="66" t="s">
        <v>436</v>
      </c>
      <c r="C138" s="67">
        <v>992</v>
      </c>
      <c r="D138" s="60" t="s">
        <v>178</v>
      </c>
      <c r="E138" s="60" t="s">
        <v>168</v>
      </c>
      <c r="F138" s="60" t="s">
        <v>488</v>
      </c>
      <c r="G138" s="60" t="s">
        <v>300</v>
      </c>
      <c r="H138" s="182">
        <f>1030.6+298.94+3.8+18.69</f>
        <v>1352.03</v>
      </c>
      <c r="I138" s="182">
        <f>916.78+298.94+3.8+18.68</f>
        <v>1238.2</v>
      </c>
      <c r="J138" s="182">
        <f t="shared" si="7"/>
        <v>91.58080811816306</v>
      </c>
    </row>
    <row r="139" spans="1:10" ht="16.5" hidden="1">
      <c r="A139" s="321"/>
      <c r="B139" s="325" t="s">
        <v>182</v>
      </c>
      <c r="C139" s="322">
        <v>992</v>
      </c>
      <c r="D139" s="60"/>
      <c r="E139" s="60"/>
      <c r="F139" s="60"/>
      <c r="G139" s="320"/>
      <c r="H139" s="182"/>
      <c r="I139" s="182"/>
      <c r="J139" s="182" t="e">
        <f t="shared" si="7"/>
        <v>#DIV/0!</v>
      </c>
    </row>
    <row r="140" spans="1:10" ht="16.5" hidden="1">
      <c r="A140" s="321"/>
      <c r="B140" s="325"/>
      <c r="C140" s="322"/>
      <c r="D140" s="60" t="s">
        <v>178</v>
      </c>
      <c r="E140" s="60" t="s">
        <v>168</v>
      </c>
      <c r="F140" s="60">
        <v>6000200</v>
      </c>
      <c r="G140" s="320"/>
      <c r="H140" s="182">
        <f>H141</f>
        <v>0</v>
      </c>
      <c r="I140" s="182">
        <f>I141</f>
        <v>0</v>
      </c>
      <c r="J140" s="182" t="e">
        <f t="shared" si="7"/>
        <v>#DIV/0!</v>
      </c>
    </row>
    <row r="141" spans="1:10" ht="33" hidden="1">
      <c r="A141" s="62"/>
      <c r="B141" s="66" t="s">
        <v>299</v>
      </c>
      <c r="C141" s="67">
        <v>992</v>
      </c>
      <c r="D141" s="60" t="s">
        <v>178</v>
      </c>
      <c r="E141" s="60" t="s">
        <v>168</v>
      </c>
      <c r="F141" s="60">
        <v>6000200</v>
      </c>
      <c r="G141" s="60" t="s">
        <v>300</v>
      </c>
      <c r="H141" s="182"/>
      <c r="I141" s="182"/>
      <c r="J141" s="182" t="e">
        <f t="shared" si="7"/>
        <v>#DIV/0!</v>
      </c>
    </row>
    <row r="142" spans="1:10" ht="16.5">
      <c r="A142" s="62"/>
      <c r="B142" s="68" t="s">
        <v>183</v>
      </c>
      <c r="C142" s="67">
        <v>992</v>
      </c>
      <c r="D142" s="60" t="s">
        <v>178</v>
      </c>
      <c r="E142" s="60" t="s">
        <v>168</v>
      </c>
      <c r="F142" s="60" t="s">
        <v>489</v>
      </c>
      <c r="G142" s="60"/>
      <c r="H142" s="182">
        <f>H143</f>
        <v>20</v>
      </c>
      <c r="I142" s="182">
        <f>I143</f>
        <v>20</v>
      </c>
      <c r="J142" s="182">
        <f t="shared" si="7"/>
        <v>100</v>
      </c>
    </row>
    <row r="143" spans="1:10" ht="33">
      <c r="A143" s="62"/>
      <c r="B143" s="66" t="s">
        <v>436</v>
      </c>
      <c r="C143" s="67">
        <v>992</v>
      </c>
      <c r="D143" s="60" t="s">
        <v>178</v>
      </c>
      <c r="E143" s="60" t="s">
        <v>168</v>
      </c>
      <c r="F143" s="60" t="s">
        <v>489</v>
      </c>
      <c r="G143" s="60" t="s">
        <v>300</v>
      </c>
      <c r="H143" s="182">
        <v>20</v>
      </c>
      <c r="I143" s="182">
        <v>20</v>
      </c>
      <c r="J143" s="182">
        <f t="shared" si="7"/>
        <v>100</v>
      </c>
    </row>
    <row r="144" spans="1:10" ht="16.5">
      <c r="A144" s="62"/>
      <c r="B144" s="68" t="s">
        <v>124</v>
      </c>
      <c r="C144" s="67">
        <v>992</v>
      </c>
      <c r="D144" s="60" t="s">
        <v>178</v>
      </c>
      <c r="E144" s="60" t="s">
        <v>168</v>
      </c>
      <c r="F144" s="60" t="s">
        <v>490</v>
      </c>
      <c r="G144" s="60"/>
      <c r="H144" s="182">
        <f>H145</f>
        <v>149.7</v>
      </c>
      <c r="I144" s="182">
        <f>I145</f>
        <v>149.7</v>
      </c>
      <c r="J144" s="182">
        <f t="shared" si="7"/>
        <v>100</v>
      </c>
    </row>
    <row r="145" spans="1:10" ht="33">
      <c r="A145" s="62"/>
      <c r="B145" s="66" t="s">
        <v>436</v>
      </c>
      <c r="C145" s="67">
        <v>992</v>
      </c>
      <c r="D145" s="60" t="s">
        <v>178</v>
      </c>
      <c r="E145" s="60" t="s">
        <v>168</v>
      </c>
      <c r="F145" s="60" t="s">
        <v>490</v>
      </c>
      <c r="G145" s="60" t="s">
        <v>300</v>
      </c>
      <c r="H145" s="182">
        <v>149.7</v>
      </c>
      <c r="I145" s="182">
        <v>149.7</v>
      </c>
      <c r="J145" s="182">
        <f t="shared" si="7"/>
        <v>100</v>
      </c>
    </row>
    <row r="146" spans="1:10" ht="12.75">
      <c r="A146" s="321"/>
      <c r="B146" s="325" t="s">
        <v>184</v>
      </c>
      <c r="C146" s="322">
        <v>992</v>
      </c>
      <c r="D146" s="307" t="s">
        <v>178</v>
      </c>
      <c r="E146" s="307" t="s">
        <v>168</v>
      </c>
      <c r="F146" s="307" t="s">
        <v>491</v>
      </c>
      <c r="G146" s="320"/>
      <c r="H146" s="299">
        <f>H148</f>
        <v>309.65999999999997</v>
      </c>
      <c r="I146" s="299">
        <f>I148</f>
        <v>309.55</v>
      </c>
      <c r="J146" s="299">
        <f>I146/H146*100</f>
        <v>99.9644771685074</v>
      </c>
    </row>
    <row r="147" spans="1:10" ht="19.5" customHeight="1">
      <c r="A147" s="321"/>
      <c r="B147" s="325"/>
      <c r="C147" s="322"/>
      <c r="D147" s="308"/>
      <c r="E147" s="308"/>
      <c r="F147" s="308"/>
      <c r="G147" s="320"/>
      <c r="H147" s="300"/>
      <c r="I147" s="300"/>
      <c r="J147" s="300"/>
    </row>
    <row r="148" spans="1:10" ht="33">
      <c r="A148" s="62"/>
      <c r="B148" s="66" t="s">
        <v>436</v>
      </c>
      <c r="C148" s="67">
        <v>992</v>
      </c>
      <c r="D148" s="60" t="s">
        <v>178</v>
      </c>
      <c r="E148" s="60" t="s">
        <v>168</v>
      </c>
      <c r="F148" s="60" t="s">
        <v>491</v>
      </c>
      <c r="G148" s="60" t="s">
        <v>300</v>
      </c>
      <c r="H148" s="182">
        <f>214.16+49.5+38.5+7.5</f>
        <v>309.65999999999997</v>
      </c>
      <c r="I148" s="182">
        <f>214.15+49.4+38.5+7.5</f>
        <v>309.55</v>
      </c>
      <c r="J148" s="182">
        <f t="shared" si="7"/>
        <v>99.9644771685074</v>
      </c>
    </row>
    <row r="149" spans="1:10" ht="12.75" hidden="1">
      <c r="A149" s="321"/>
      <c r="B149" s="325" t="s">
        <v>166</v>
      </c>
      <c r="C149" s="322">
        <v>992</v>
      </c>
      <c r="D149" s="307" t="s">
        <v>178</v>
      </c>
      <c r="E149" s="307" t="s">
        <v>168</v>
      </c>
      <c r="F149" s="307">
        <v>7950000</v>
      </c>
      <c r="G149" s="320"/>
      <c r="H149" s="299">
        <f>H151</f>
        <v>47.4</v>
      </c>
      <c r="I149" s="299">
        <f>I151</f>
        <v>47.4</v>
      </c>
      <c r="J149" s="299">
        <f>I149/H149*100</f>
        <v>100</v>
      </c>
    </row>
    <row r="150" spans="1:10" ht="12.75" hidden="1">
      <c r="A150" s="321"/>
      <c r="B150" s="325"/>
      <c r="C150" s="322"/>
      <c r="D150" s="308"/>
      <c r="E150" s="308"/>
      <c r="F150" s="308"/>
      <c r="G150" s="320"/>
      <c r="H150" s="300"/>
      <c r="I150" s="300"/>
      <c r="J150" s="300"/>
    </row>
    <row r="151" spans="1:10" ht="16.5" hidden="1">
      <c r="A151" s="62"/>
      <c r="B151" s="68" t="s">
        <v>171</v>
      </c>
      <c r="C151" s="67">
        <v>992</v>
      </c>
      <c r="D151" s="60" t="s">
        <v>178</v>
      </c>
      <c r="E151" s="60" t="s">
        <v>168</v>
      </c>
      <c r="F151" s="60">
        <v>7950200</v>
      </c>
      <c r="G151" s="60"/>
      <c r="H151" s="182">
        <f>H154+H158</f>
        <v>47.4</v>
      </c>
      <c r="I151" s="182">
        <f>I154+I158</f>
        <v>47.4</v>
      </c>
      <c r="J151" s="182">
        <f t="shared" si="7"/>
        <v>100</v>
      </c>
    </row>
    <row r="152" spans="1:10" ht="16.5" hidden="1">
      <c r="A152" s="321"/>
      <c r="B152" s="325" t="s">
        <v>185</v>
      </c>
      <c r="C152" s="322">
        <v>992</v>
      </c>
      <c r="D152" s="60"/>
      <c r="E152" s="60"/>
      <c r="F152" s="60"/>
      <c r="G152" s="320"/>
      <c r="H152" s="182"/>
      <c r="I152" s="182"/>
      <c r="J152" s="182" t="e">
        <f t="shared" si="7"/>
        <v>#DIV/0!</v>
      </c>
    </row>
    <row r="153" spans="1:10" ht="16.5" hidden="1">
      <c r="A153" s="321"/>
      <c r="B153" s="325"/>
      <c r="C153" s="322"/>
      <c r="D153" s="60" t="s">
        <v>178</v>
      </c>
      <c r="E153" s="60" t="s">
        <v>168</v>
      </c>
      <c r="F153" s="60">
        <v>7950202</v>
      </c>
      <c r="G153" s="320"/>
      <c r="H153" s="182">
        <f>H154</f>
        <v>0</v>
      </c>
      <c r="I153" s="182">
        <f>I154</f>
        <v>0</v>
      </c>
      <c r="J153" s="182" t="e">
        <f t="shared" si="7"/>
        <v>#DIV/0!</v>
      </c>
    </row>
    <row r="154" spans="1:10" ht="33" hidden="1">
      <c r="A154" s="62"/>
      <c r="B154" s="66" t="s">
        <v>299</v>
      </c>
      <c r="C154" s="67">
        <v>992</v>
      </c>
      <c r="D154" s="60" t="s">
        <v>178</v>
      </c>
      <c r="E154" s="60" t="s">
        <v>168</v>
      </c>
      <c r="F154" s="60">
        <v>7950202</v>
      </c>
      <c r="G154" s="60" t="s">
        <v>300</v>
      </c>
      <c r="H154" s="182"/>
      <c r="I154" s="182"/>
      <c r="J154" s="182" t="e">
        <f t="shared" si="7"/>
        <v>#DIV/0!</v>
      </c>
    </row>
    <row r="155" spans="1:10" ht="25.5" customHeight="1">
      <c r="A155" s="321"/>
      <c r="B155" s="326" t="s">
        <v>492</v>
      </c>
      <c r="C155" s="322">
        <v>992</v>
      </c>
      <c r="D155" s="320" t="s">
        <v>178</v>
      </c>
      <c r="E155" s="320" t="s">
        <v>168</v>
      </c>
      <c r="F155" s="320" t="s">
        <v>494</v>
      </c>
      <c r="G155" s="320"/>
      <c r="H155" s="301">
        <f>H157</f>
        <v>47.4</v>
      </c>
      <c r="I155" s="301">
        <f>I157</f>
        <v>47.4</v>
      </c>
      <c r="J155" s="301">
        <f>I155/H155*100</f>
        <v>100</v>
      </c>
    </row>
    <row r="156" spans="1:10" ht="16.5" customHeight="1">
      <c r="A156" s="321"/>
      <c r="B156" s="327"/>
      <c r="C156" s="322"/>
      <c r="D156" s="320"/>
      <c r="E156" s="320"/>
      <c r="F156" s="320"/>
      <c r="G156" s="320"/>
      <c r="H156" s="301"/>
      <c r="I156" s="301"/>
      <c r="J156" s="301"/>
    </row>
    <row r="157" spans="1:10" ht="32.25" customHeight="1">
      <c r="A157" s="62"/>
      <c r="B157" s="239" t="s">
        <v>395</v>
      </c>
      <c r="C157" s="67" t="s">
        <v>85</v>
      </c>
      <c r="D157" s="60" t="s">
        <v>178</v>
      </c>
      <c r="E157" s="60" t="s">
        <v>168</v>
      </c>
      <c r="F157" s="60" t="s">
        <v>493</v>
      </c>
      <c r="G157" s="60"/>
      <c r="H157" s="182">
        <f>H158</f>
        <v>47.4</v>
      </c>
      <c r="I157" s="182">
        <f>I158</f>
        <v>47.4</v>
      </c>
      <c r="J157" s="182"/>
    </row>
    <row r="158" spans="1:10" ht="33">
      <c r="A158" s="62"/>
      <c r="B158" s="66" t="s">
        <v>436</v>
      </c>
      <c r="C158" s="67">
        <v>992</v>
      </c>
      <c r="D158" s="60" t="s">
        <v>178</v>
      </c>
      <c r="E158" s="60" t="s">
        <v>168</v>
      </c>
      <c r="F158" s="60" t="s">
        <v>493</v>
      </c>
      <c r="G158" s="60" t="s">
        <v>300</v>
      </c>
      <c r="H158" s="182">
        <v>47.4</v>
      </c>
      <c r="I158" s="182">
        <v>47.4</v>
      </c>
      <c r="J158" s="182">
        <f>I158/H158*100</f>
        <v>100</v>
      </c>
    </row>
    <row r="159" spans="1:10" ht="16.5">
      <c r="A159" s="62" t="s">
        <v>187</v>
      </c>
      <c r="B159" s="63" t="s">
        <v>23</v>
      </c>
      <c r="C159" s="64">
        <v>992</v>
      </c>
      <c r="D159" s="65" t="s">
        <v>188</v>
      </c>
      <c r="E159" s="65" t="s">
        <v>159</v>
      </c>
      <c r="F159" s="60"/>
      <c r="G159" s="60"/>
      <c r="H159" s="183">
        <f aca="true" t="shared" si="8" ref="H159:I161">H160</f>
        <v>20.1</v>
      </c>
      <c r="I159" s="183">
        <f t="shared" si="8"/>
        <v>20.1</v>
      </c>
      <c r="J159" s="182">
        <f>I159/H159*100</f>
        <v>100</v>
      </c>
    </row>
    <row r="160" spans="1:10" ht="16.5">
      <c r="A160" s="62"/>
      <c r="B160" s="66" t="s">
        <v>24</v>
      </c>
      <c r="C160" s="67">
        <v>992</v>
      </c>
      <c r="D160" s="60" t="s">
        <v>188</v>
      </c>
      <c r="E160" s="60" t="s">
        <v>188</v>
      </c>
      <c r="F160" s="60"/>
      <c r="G160" s="60"/>
      <c r="H160" s="182">
        <f>H161+H165</f>
        <v>20.1</v>
      </c>
      <c r="I160" s="182">
        <f>I161+I165</f>
        <v>20.1</v>
      </c>
      <c r="J160" s="182">
        <f>I160/H160*100</f>
        <v>100</v>
      </c>
    </row>
    <row r="161" spans="1:10" ht="33">
      <c r="A161" s="62"/>
      <c r="B161" s="66" t="s">
        <v>492</v>
      </c>
      <c r="C161" s="67">
        <v>992</v>
      </c>
      <c r="D161" s="60" t="s">
        <v>188</v>
      </c>
      <c r="E161" s="60" t="s">
        <v>188</v>
      </c>
      <c r="F161" s="60" t="s">
        <v>494</v>
      </c>
      <c r="G161" s="60"/>
      <c r="H161" s="182">
        <f t="shared" si="8"/>
        <v>20.1</v>
      </c>
      <c r="I161" s="182">
        <f t="shared" si="8"/>
        <v>20.1</v>
      </c>
      <c r="J161" s="182">
        <f>I161/H161*100</f>
        <v>100</v>
      </c>
    </row>
    <row r="162" spans="1:10" ht="33">
      <c r="A162" s="62"/>
      <c r="B162" s="66" t="s">
        <v>495</v>
      </c>
      <c r="C162" s="67">
        <v>992</v>
      </c>
      <c r="D162" s="60" t="s">
        <v>188</v>
      </c>
      <c r="E162" s="60" t="s">
        <v>188</v>
      </c>
      <c r="F162" s="60" t="s">
        <v>496</v>
      </c>
      <c r="G162" s="60"/>
      <c r="H162" s="182">
        <f>H164</f>
        <v>20.1</v>
      </c>
      <c r="I162" s="182">
        <f>I164</f>
        <v>20.1</v>
      </c>
      <c r="J162" s="182">
        <f>I162/H162*100</f>
        <v>100</v>
      </c>
    </row>
    <row r="163" spans="1:10" ht="16.5" customHeight="1" hidden="1">
      <c r="A163" s="62"/>
      <c r="B163" s="66"/>
      <c r="C163" s="67"/>
      <c r="D163" s="60"/>
      <c r="E163" s="60"/>
      <c r="F163" s="60"/>
      <c r="G163" s="211"/>
      <c r="H163" s="182"/>
      <c r="I163" s="182"/>
      <c r="J163" s="182"/>
    </row>
    <row r="164" spans="1:10" ht="33">
      <c r="A164" s="62"/>
      <c r="B164" s="66" t="s">
        <v>436</v>
      </c>
      <c r="C164" s="67">
        <v>992</v>
      </c>
      <c r="D164" s="60" t="s">
        <v>188</v>
      </c>
      <c r="E164" s="60" t="s">
        <v>188</v>
      </c>
      <c r="F164" s="60" t="s">
        <v>496</v>
      </c>
      <c r="G164" s="60" t="s">
        <v>300</v>
      </c>
      <c r="H164" s="182">
        <v>20.1</v>
      </c>
      <c r="I164" s="182">
        <v>20.1</v>
      </c>
      <c r="J164" s="182">
        <f>I164/H164*100</f>
        <v>100</v>
      </c>
    </row>
    <row r="165" spans="1:10" ht="33" hidden="1">
      <c r="A165" s="62"/>
      <c r="B165" s="66" t="s">
        <v>497</v>
      </c>
      <c r="C165" s="67">
        <v>992</v>
      </c>
      <c r="D165" s="60" t="s">
        <v>188</v>
      </c>
      <c r="E165" s="60" t="s">
        <v>188</v>
      </c>
      <c r="F165" s="60" t="s">
        <v>498</v>
      </c>
      <c r="G165" s="60"/>
      <c r="H165" s="182">
        <f>H166</f>
        <v>0</v>
      </c>
      <c r="I165" s="182">
        <f>I166</f>
        <v>0</v>
      </c>
      <c r="J165" s="182" t="e">
        <f aca="true" t="shared" si="9" ref="J165:J215">I165/H165*100</f>
        <v>#DIV/0!</v>
      </c>
    </row>
    <row r="166" spans="1:10" ht="33" hidden="1">
      <c r="A166" s="62"/>
      <c r="B166" s="66" t="s">
        <v>436</v>
      </c>
      <c r="C166" s="67">
        <v>992</v>
      </c>
      <c r="D166" s="60" t="s">
        <v>188</v>
      </c>
      <c r="E166" s="60" t="s">
        <v>188</v>
      </c>
      <c r="F166" s="60" t="s">
        <v>498</v>
      </c>
      <c r="G166" s="60" t="s">
        <v>300</v>
      </c>
      <c r="H166" s="182">
        <v>0</v>
      </c>
      <c r="I166" s="182">
        <v>0</v>
      </c>
      <c r="J166" s="182" t="e">
        <f t="shared" si="9"/>
        <v>#DIV/0!</v>
      </c>
    </row>
    <row r="167" spans="1:10" ht="16.5">
      <c r="A167" s="62" t="s">
        <v>189</v>
      </c>
      <c r="B167" s="63" t="s">
        <v>396</v>
      </c>
      <c r="C167" s="64">
        <v>992</v>
      </c>
      <c r="D167" s="65" t="s">
        <v>190</v>
      </c>
      <c r="E167" s="65" t="s">
        <v>159</v>
      </c>
      <c r="F167" s="60"/>
      <c r="G167" s="60"/>
      <c r="H167" s="183">
        <f>H169+H205</f>
        <v>6633.75</v>
      </c>
      <c r="I167" s="183">
        <f>I169+I205</f>
        <v>6164.2</v>
      </c>
      <c r="J167" s="182">
        <f t="shared" si="9"/>
        <v>92.92180139438477</v>
      </c>
    </row>
    <row r="168" spans="1:10" ht="33">
      <c r="A168" s="62"/>
      <c r="B168" s="239" t="s">
        <v>499</v>
      </c>
      <c r="C168" s="67" t="s">
        <v>85</v>
      </c>
      <c r="D168" s="60" t="s">
        <v>190</v>
      </c>
      <c r="E168" s="60" t="s">
        <v>159</v>
      </c>
      <c r="F168" s="60" t="s">
        <v>500</v>
      </c>
      <c r="G168" s="60"/>
      <c r="H168" s="182">
        <f>H169+H205</f>
        <v>6633.75</v>
      </c>
      <c r="I168" s="182">
        <f>I169+I205</f>
        <v>6164.2</v>
      </c>
      <c r="J168" s="182"/>
    </row>
    <row r="169" spans="1:10" ht="16.5">
      <c r="A169" s="62"/>
      <c r="B169" s="66" t="s">
        <v>25</v>
      </c>
      <c r="C169" s="67">
        <v>992</v>
      </c>
      <c r="D169" s="60" t="s">
        <v>190</v>
      </c>
      <c r="E169" s="60" t="s">
        <v>158</v>
      </c>
      <c r="F169" s="60"/>
      <c r="G169" s="60"/>
      <c r="H169" s="182">
        <f>H170+H180+H190+H197+H199+H201+H203</f>
        <v>6411.85</v>
      </c>
      <c r="I169" s="182">
        <f>I170+I180+I190+I197+I199+I201+I203</f>
        <v>5942.3</v>
      </c>
      <c r="J169" s="182">
        <f t="shared" si="9"/>
        <v>92.67684053744239</v>
      </c>
    </row>
    <row r="170" spans="1:10" ht="33">
      <c r="A170" s="62"/>
      <c r="B170" s="66" t="s">
        <v>397</v>
      </c>
      <c r="C170" s="67">
        <v>992</v>
      </c>
      <c r="D170" s="60" t="s">
        <v>190</v>
      </c>
      <c r="E170" s="60" t="s">
        <v>158</v>
      </c>
      <c r="F170" s="60" t="s">
        <v>501</v>
      </c>
      <c r="G170" s="60"/>
      <c r="H170" s="182">
        <f>H173+H178</f>
        <v>3111.5</v>
      </c>
      <c r="I170" s="182">
        <f>I173+I178</f>
        <v>2919.8700000000003</v>
      </c>
      <c r="J170" s="182">
        <f t="shared" si="9"/>
        <v>93.84123413144788</v>
      </c>
    </row>
    <row r="171" spans="1:10" ht="49.5" hidden="1">
      <c r="A171" s="62"/>
      <c r="B171" s="66" t="s">
        <v>191</v>
      </c>
      <c r="C171" s="67" t="s">
        <v>85</v>
      </c>
      <c r="D171" s="60" t="s">
        <v>190</v>
      </c>
      <c r="E171" s="60" t="s">
        <v>158</v>
      </c>
      <c r="F171" s="60" t="s">
        <v>87</v>
      </c>
      <c r="G171" s="60"/>
      <c r="H171" s="182">
        <f>H172</f>
        <v>0</v>
      </c>
      <c r="I171" s="182">
        <f>I172</f>
        <v>0</v>
      </c>
      <c r="J171" s="182" t="e">
        <f t="shared" si="9"/>
        <v>#DIV/0!</v>
      </c>
    </row>
    <row r="172" spans="1:10" ht="16.5" hidden="1">
      <c r="A172" s="62"/>
      <c r="B172" s="66" t="s">
        <v>89</v>
      </c>
      <c r="C172" s="67" t="s">
        <v>85</v>
      </c>
      <c r="D172" s="60" t="s">
        <v>190</v>
      </c>
      <c r="E172" s="60" t="s">
        <v>158</v>
      </c>
      <c r="F172" s="60" t="s">
        <v>87</v>
      </c>
      <c r="G172" s="60" t="s">
        <v>88</v>
      </c>
      <c r="H172" s="182"/>
      <c r="I172" s="182"/>
      <c r="J172" s="182" t="e">
        <f t="shared" si="9"/>
        <v>#DIV/0!</v>
      </c>
    </row>
    <row r="173" spans="1:10" ht="51.75" customHeight="1">
      <c r="A173" s="62"/>
      <c r="B173" s="66" t="s">
        <v>502</v>
      </c>
      <c r="C173" s="67">
        <v>992</v>
      </c>
      <c r="D173" s="60" t="s">
        <v>190</v>
      </c>
      <c r="E173" s="60" t="s">
        <v>158</v>
      </c>
      <c r="F173" s="60" t="s">
        <v>503</v>
      </c>
      <c r="G173" s="60"/>
      <c r="H173" s="182">
        <f>H174+H176</f>
        <v>3096.2</v>
      </c>
      <c r="I173" s="182">
        <f>I174+I176</f>
        <v>2904.57</v>
      </c>
      <c r="J173" s="182">
        <f t="shared" si="9"/>
        <v>93.81080033589562</v>
      </c>
    </row>
    <row r="174" spans="1:10" ht="17.25" customHeight="1">
      <c r="A174" s="321"/>
      <c r="B174" s="324" t="s">
        <v>399</v>
      </c>
      <c r="C174" s="322">
        <v>992</v>
      </c>
      <c r="D174" s="320" t="s">
        <v>190</v>
      </c>
      <c r="E174" s="320" t="s">
        <v>158</v>
      </c>
      <c r="F174" s="320" t="s">
        <v>503</v>
      </c>
      <c r="G174" s="320" t="s">
        <v>311</v>
      </c>
      <c r="H174" s="299">
        <v>3095.1</v>
      </c>
      <c r="I174" s="299">
        <v>2904.31</v>
      </c>
      <c r="J174" s="299">
        <f>I174/H174*100</f>
        <v>93.83574036380085</v>
      </c>
    </row>
    <row r="175" spans="1:10" ht="22.5" customHeight="1">
      <c r="A175" s="321"/>
      <c r="B175" s="324"/>
      <c r="C175" s="322"/>
      <c r="D175" s="320"/>
      <c r="E175" s="320"/>
      <c r="F175" s="320"/>
      <c r="G175" s="320"/>
      <c r="H175" s="300"/>
      <c r="I175" s="300"/>
      <c r="J175" s="300"/>
    </row>
    <row r="176" spans="1:10" ht="66">
      <c r="A176" s="62"/>
      <c r="B176" s="66" t="s">
        <v>504</v>
      </c>
      <c r="C176" s="67" t="s">
        <v>85</v>
      </c>
      <c r="D176" s="60" t="s">
        <v>190</v>
      </c>
      <c r="E176" s="60" t="s">
        <v>158</v>
      </c>
      <c r="F176" s="60" t="s">
        <v>505</v>
      </c>
      <c r="G176" s="60"/>
      <c r="H176" s="182">
        <f>H177</f>
        <v>1.1</v>
      </c>
      <c r="I176" s="182">
        <f>I177</f>
        <v>0.26</v>
      </c>
      <c r="J176" s="182">
        <f t="shared" si="9"/>
        <v>23.636363636363637</v>
      </c>
    </row>
    <row r="177" spans="1:10" ht="33">
      <c r="A177" s="62"/>
      <c r="B177" s="66" t="s">
        <v>506</v>
      </c>
      <c r="C177" s="67" t="s">
        <v>85</v>
      </c>
      <c r="D177" s="60" t="s">
        <v>190</v>
      </c>
      <c r="E177" s="60" t="s">
        <v>158</v>
      </c>
      <c r="F177" s="60" t="s">
        <v>505</v>
      </c>
      <c r="G177" s="60" t="s">
        <v>311</v>
      </c>
      <c r="H177" s="182">
        <v>1.1</v>
      </c>
      <c r="I177" s="182">
        <v>0.26</v>
      </c>
      <c r="J177" s="182">
        <f t="shared" si="9"/>
        <v>23.636363636363637</v>
      </c>
    </row>
    <row r="178" spans="1:10" ht="36.75" customHeight="1">
      <c r="A178" s="62"/>
      <c r="B178" s="66" t="s">
        <v>398</v>
      </c>
      <c r="C178" s="67" t="s">
        <v>85</v>
      </c>
      <c r="D178" s="60" t="s">
        <v>190</v>
      </c>
      <c r="E178" s="60" t="s">
        <v>158</v>
      </c>
      <c r="F178" s="60" t="s">
        <v>507</v>
      </c>
      <c r="G178" s="60"/>
      <c r="H178" s="182">
        <f>H179</f>
        <v>15.3</v>
      </c>
      <c r="I178" s="182">
        <f>I179</f>
        <v>15.3</v>
      </c>
      <c r="J178" s="182">
        <f t="shared" si="9"/>
        <v>100</v>
      </c>
    </row>
    <row r="179" spans="1:10" ht="36.75" customHeight="1">
      <c r="A179" s="62"/>
      <c r="B179" s="66" t="s">
        <v>399</v>
      </c>
      <c r="C179" s="67" t="s">
        <v>85</v>
      </c>
      <c r="D179" s="60" t="s">
        <v>190</v>
      </c>
      <c r="E179" s="60" t="s">
        <v>158</v>
      </c>
      <c r="F179" s="60" t="s">
        <v>507</v>
      </c>
      <c r="G179" s="60" t="s">
        <v>310</v>
      </c>
      <c r="H179" s="182">
        <v>15.3</v>
      </c>
      <c r="I179" s="182">
        <v>15.3</v>
      </c>
      <c r="J179" s="182">
        <f t="shared" si="9"/>
        <v>100</v>
      </c>
    </row>
    <row r="180" spans="1:10" ht="16.5">
      <c r="A180" s="62"/>
      <c r="B180" s="66" t="s">
        <v>400</v>
      </c>
      <c r="C180" s="67">
        <v>992</v>
      </c>
      <c r="D180" s="60" t="s">
        <v>190</v>
      </c>
      <c r="E180" s="60" t="s">
        <v>158</v>
      </c>
      <c r="F180" s="60" t="s">
        <v>508</v>
      </c>
      <c r="G180" s="60"/>
      <c r="H180" s="182">
        <f>H181+H183+H185</f>
        <v>1646.7499999999998</v>
      </c>
      <c r="I180" s="182">
        <f>I181+I183+I185</f>
        <v>1568.6100000000001</v>
      </c>
      <c r="J180" s="182">
        <f t="shared" si="9"/>
        <v>95.2548960072871</v>
      </c>
    </row>
    <row r="181" spans="1:10" ht="33">
      <c r="A181" s="62"/>
      <c r="B181" s="66" t="s">
        <v>509</v>
      </c>
      <c r="C181" s="67">
        <v>992</v>
      </c>
      <c r="D181" s="60" t="s">
        <v>190</v>
      </c>
      <c r="E181" s="60" t="s">
        <v>158</v>
      </c>
      <c r="F181" s="60" t="s">
        <v>510</v>
      </c>
      <c r="G181" s="60"/>
      <c r="H181" s="182">
        <f>H182</f>
        <v>1632.83</v>
      </c>
      <c r="I181" s="182">
        <f>I182</f>
        <v>1558.63</v>
      </c>
      <c r="J181" s="182">
        <f t="shared" si="9"/>
        <v>95.45574248390831</v>
      </c>
    </row>
    <row r="182" spans="1:10" ht="36.75" customHeight="1">
      <c r="A182" s="62"/>
      <c r="B182" s="66" t="s">
        <v>399</v>
      </c>
      <c r="C182" s="67">
        <v>992</v>
      </c>
      <c r="D182" s="60" t="s">
        <v>190</v>
      </c>
      <c r="E182" s="60" t="s">
        <v>158</v>
      </c>
      <c r="F182" s="60" t="s">
        <v>510</v>
      </c>
      <c r="G182" s="60" t="s">
        <v>311</v>
      </c>
      <c r="H182" s="182">
        <v>1632.83</v>
      </c>
      <c r="I182" s="182">
        <v>1558.63</v>
      </c>
      <c r="J182" s="182">
        <f t="shared" si="9"/>
        <v>95.45574248390831</v>
      </c>
    </row>
    <row r="183" spans="1:10" ht="68.25" customHeight="1">
      <c r="A183" s="62"/>
      <c r="B183" s="66" t="s">
        <v>504</v>
      </c>
      <c r="C183" s="67">
        <v>992</v>
      </c>
      <c r="D183" s="60" t="s">
        <v>190</v>
      </c>
      <c r="E183" s="60" t="s">
        <v>158</v>
      </c>
      <c r="F183" s="60" t="s">
        <v>511</v>
      </c>
      <c r="G183" s="60"/>
      <c r="H183" s="182">
        <f>H184</f>
        <v>5.1</v>
      </c>
      <c r="I183" s="182">
        <f>I184</f>
        <v>1.17</v>
      </c>
      <c r="J183" s="182">
        <f>I183/H183*100</f>
        <v>22.941176470588236</v>
      </c>
    </row>
    <row r="184" spans="1:10" ht="36" customHeight="1">
      <c r="A184" s="62"/>
      <c r="B184" s="66" t="s">
        <v>506</v>
      </c>
      <c r="C184" s="67">
        <v>992</v>
      </c>
      <c r="D184" s="60" t="s">
        <v>190</v>
      </c>
      <c r="E184" s="60" t="s">
        <v>158</v>
      </c>
      <c r="F184" s="60" t="s">
        <v>511</v>
      </c>
      <c r="G184" s="60" t="s">
        <v>311</v>
      </c>
      <c r="H184" s="182">
        <v>5.1</v>
      </c>
      <c r="I184" s="182">
        <v>1.17</v>
      </c>
      <c r="J184" s="182">
        <f t="shared" si="9"/>
        <v>22.941176470588236</v>
      </c>
    </row>
    <row r="185" spans="1:10" ht="33">
      <c r="A185" s="62"/>
      <c r="B185" s="66" t="s">
        <v>401</v>
      </c>
      <c r="C185" s="67">
        <v>992</v>
      </c>
      <c r="D185" s="60" t="s">
        <v>190</v>
      </c>
      <c r="E185" s="60" t="s">
        <v>158</v>
      </c>
      <c r="F185" s="60" t="s">
        <v>512</v>
      </c>
      <c r="G185" s="60"/>
      <c r="H185" s="182">
        <f>H186</f>
        <v>8.82</v>
      </c>
      <c r="I185" s="182">
        <f>I186</f>
        <v>8.81</v>
      </c>
      <c r="J185" s="182">
        <f t="shared" si="9"/>
        <v>99.88662131519274</v>
      </c>
    </row>
    <row r="186" spans="1:10" ht="37.5" customHeight="1">
      <c r="A186" s="62"/>
      <c r="B186" s="66" t="s">
        <v>399</v>
      </c>
      <c r="C186" s="67">
        <v>992</v>
      </c>
      <c r="D186" s="60" t="s">
        <v>190</v>
      </c>
      <c r="E186" s="60" t="s">
        <v>158</v>
      </c>
      <c r="F186" s="60" t="s">
        <v>512</v>
      </c>
      <c r="G186" s="60" t="s">
        <v>310</v>
      </c>
      <c r="H186" s="182">
        <v>8.82</v>
      </c>
      <c r="I186" s="182">
        <v>8.81</v>
      </c>
      <c r="J186" s="182">
        <f>I186/H186*100</f>
        <v>99.88662131519274</v>
      </c>
    </row>
    <row r="187" spans="1:10" ht="33" hidden="1">
      <c r="A187" s="62"/>
      <c r="B187" s="66" t="s">
        <v>192</v>
      </c>
      <c r="C187" s="67" t="s">
        <v>85</v>
      </c>
      <c r="D187" s="60" t="s">
        <v>190</v>
      </c>
      <c r="E187" s="60" t="s">
        <v>158</v>
      </c>
      <c r="F187" s="60" t="s">
        <v>402</v>
      </c>
      <c r="G187" s="60"/>
      <c r="H187" s="182">
        <f>H188</f>
        <v>0</v>
      </c>
      <c r="I187" s="182">
        <f>I188</f>
        <v>0</v>
      </c>
      <c r="J187" s="182" t="e">
        <f t="shared" si="9"/>
        <v>#DIV/0!</v>
      </c>
    </row>
    <row r="188" spans="1:10" ht="99" hidden="1">
      <c r="A188" s="62"/>
      <c r="B188" s="66" t="s">
        <v>403</v>
      </c>
      <c r="C188" s="67" t="s">
        <v>85</v>
      </c>
      <c r="D188" s="60" t="s">
        <v>190</v>
      </c>
      <c r="E188" s="60" t="s">
        <v>158</v>
      </c>
      <c r="F188" s="60" t="s">
        <v>404</v>
      </c>
      <c r="G188" s="60"/>
      <c r="H188" s="182">
        <f>H189</f>
        <v>0</v>
      </c>
      <c r="I188" s="182">
        <f>I189</f>
        <v>0</v>
      </c>
      <c r="J188" s="182" t="e">
        <f t="shared" si="9"/>
        <v>#DIV/0!</v>
      </c>
    </row>
    <row r="189" spans="1:10" ht="33" hidden="1">
      <c r="A189" s="62"/>
      <c r="B189" s="66" t="s">
        <v>299</v>
      </c>
      <c r="C189" s="67" t="s">
        <v>85</v>
      </c>
      <c r="D189" s="60" t="s">
        <v>190</v>
      </c>
      <c r="E189" s="60" t="s">
        <v>158</v>
      </c>
      <c r="F189" s="60" t="s">
        <v>404</v>
      </c>
      <c r="G189" s="60" t="s">
        <v>300</v>
      </c>
      <c r="H189" s="182">
        <v>0</v>
      </c>
      <c r="I189" s="182">
        <v>0</v>
      </c>
      <c r="J189" s="182" t="e">
        <f t="shared" si="9"/>
        <v>#DIV/0!</v>
      </c>
    </row>
    <row r="190" spans="1:10" ht="54.75" customHeight="1">
      <c r="A190" s="62"/>
      <c r="B190" s="66" t="s">
        <v>513</v>
      </c>
      <c r="C190" s="67">
        <v>992</v>
      </c>
      <c r="D190" s="60" t="s">
        <v>190</v>
      </c>
      <c r="E190" s="60" t="s">
        <v>158</v>
      </c>
      <c r="F190" s="60" t="s">
        <v>514</v>
      </c>
      <c r="G190" s="60"/>
      <c r="H190" s="182">
        <f>H195+H193+H191</f>
        <v>76.3</v>
      </c>
      <c r="I190" s="182">
        <f>I195+I193+I191</f>
        <v>76.2</v>
      </c>
      <c r="J190" s="182">
        <f t="shared" si="9"/>
        <v>99.8689384010485</v>
      </c>
    </row>
    <row r="191" spans="1:10" ht="49.5" hidden="1">
      <c r="A191" s="62"/>
      <c r="B191" s="66" t="s">
        <v>193</v>
      </c>
      <c r="C191" s="67" t="s">
        <v>85</v>
      </c>
      <c r="D191" s="60" t="s">
        <v>190</v>
      </c>
      <c r="E191" s="60" t="s">
        <v>158</v>
      </c>
      <c r="F191" s="60" t="s">
        <v>194</v>
      </c>
      <c r="G191" s="60"/>
      <c r="H191" s="182">
        <f>H192</f>
        <v>0</v>
      </c>
      <c r="I191" s="182">
        <f>I192</f>
        <v>0</v>
      </c>
      <c r="J191" s="182" t="e">
        <f t="shared" si="9"/>
        <v>#DIV/0!</v>
      </c>
    </row>
    <row r="192" spans="1:10" ht="16.5" hidden="1">
      <c r="A192" s="62"/>
      <c r="B192" s="66" t="s">
        <v>195</v>
      </c>
      <c r="C192" s="67" t="s">
        <v>85</v>
      </c>
      <c r="D192" s="60" t="s">
        <v>190</v>
      </c>
      <c r="E192" s="60" t="s">
        <v>158</v>
      </c>
      <c r="F192" s="60" t="s">
        <v>194</v>
      </c>
      <c r="G192" s="60" t="s">
        <v>310</v>
      </c>
      <c r="H192" s="182"/>
      <c r="I192" s="182"/>
      <c r="J192" s="182" t="e">
        <f t="shared" si="9"/>
        <v>#DIV/0!</v>
      </c>
    </row>
    <row r="193" spans="1:10" ht="33" hidden="1">
      <c r="A193" s="62"/>
      <c r="B193" s="66" t="s">
        <v>196</v>
      </c>
      <c r="C193" s="67" t="s">
        <v>85</v>
      </c>
      <c r="D193" s="60" t="s">
        <v>190</v>
      </c>
      <c r="E193" s="60" t="s">
        <v>158</v>
      </c>
      <c r="F193" s="60" t="s">
        <v>194</v>
      </c>
      <c r="G193" s="60"/>
      <c r="H193" s="182">
        <f>H194</f>
        <v>0</v>
      </c>
      <c r="I193" s="182">
        <f>I194</f>
        <v>0</v>
      </c>
      <c r="J193" s="182" t="e">
        <f t="shared" si="9"/>
        <v>#DIV/0!</v>
      </c>
    </row>
    <row r="194" spans="1:10" ht="33" hidden="1">
      <c r="A194" s="62"/>
      <c r="B194" s="66" t="s">
        <v>197</v>
      </c>
      <c r="C194" s="67" t="s">
        <v>85</v>
      </c>
      <c r="D194" s="60" t="s">
        <v>190</v>
      </c>
      <c r="E194" s="60" t="s">
        <v>158</v>
      </c>
      <c r="F194" s="60" t="s">
        <v>194</v>
      </c>
      <c r="G194" s="60" t="s">
        <v>198</v>
      </c>
      <c r="H194" s="182"/>
      <c r="I194" s="182"/>
      <c r="J194" s="182" t="e">
        <f t="shared" si="9"/>
        <v>#DIV/0!</v>
      </c>
    </row>
    <row r="195" spans="1:10" ht="33" customHeight="1">
      <c r="A195" s="62"/>
      <c r="B195" s="66" t="s">
        <v>516</v>
      </c>
      <c r="C195" s="67">
        <v>992</v>
      </c>
      <c r="D195" s="60" t="s">
        <v>190</v>
      </c>
      <c r="E195" s="60" t="s">
        <v>158</v>
      </c>
      <c r="F195" s="60" t="s">
        <v>515</v>
      </c>
      <c r="G195" s="60"/>
      <c r="H195" s="182">
        <f>H196</f>
        <v>76.3</v>
      </c>
      <c r="I195" s="182">
        <f>I196</f>
        <v>76.2</v>
      </c>
      <c r="J195" s="182">
        <f t="shared" si="9"/>
        <v>99.8689384010485</v>
      </c>
    </row>
    <row r="196" spans="1:10" ht="33">
      <c r="A196" s="62"/>
      <c r="B196" s="66" t="s">
        <v>506</v>
      </c>
      <c r="C196" s="67">
        <v>992</v>
      </c>
      <c r="D196" s="60" t="s">
        <v>190</v>
      </c>
      <c r="E196" s="60" t="s">
        <v>158</v>
      </c>
      <c r="F196" s="60" t="s">
        <v>515</v>
      </c>
      <c r="G196" s="60" t="s">
        <v>310</v>
      </c>
      <c r="H196" s="182">
        <v>76.3</v>
      </c>
      <c r="I196" s="182">
        <v>76.2</v>
      </c>
      <c r="J196" s="182">
        <f t="shared" si="9"/>
        <v>99.8689384010485</v>
      </c>
    </row>
    <row r="197" spans="1:10" ht="103.5" customHeight="1">
      <c r="A197" s="62"/>
      <c r="B197" s="66" t="s">
        <v>517</v>
      </c>
      <c r="C197" s="67">
        <v>992</v>
      </c>
      <c r="D197" s="60" t="s">
        <v>190</v>
      </c>
      <c r="E197" s="60" t="s">
        <v>158</v>
      </c>
      <c r="F197" s="60" t="s">
        <v>518</v>
      </c>
      <c r="G197" s="60"/>
      <c r="H197" s="182">
        <f>H198</f>
        <v>168.5</v>
      </c>
      <c r="I197" s="182">
        <f>I198</f>
        <v>168.5</v>
      </c>
      <c r="J197" s="182">
        <f t="shared" si="9"/>
        <v>100</v>
      </c>
    </row>
    <row r="198" spans="1:10" ht="33">
      <c r="A198" s="62"/>
      <c r="B198" s="66" t="s">
        <v>472</v>
      </c>
      <c r="C198" s="67">
        <v>992</v>
      </c>
      <c r="D198" s="60" t="s">
        <v>190</v>
      </c>
      <c r="E198" s="60" t="s">
        <v>158</v>
      </c>
      <c r="F198" s="60" t="s">
        <v>518</v>
      </c>
      <c r="G198" s="60" t="s">
        <v>300</v>
      </c>
      <c r="H198" s="182">
        <v>168.5</v>
      </c>
      <c r="I198" s="182">
        <v>168.5</v>
      </c>
      <c r="J198" s="182">
        <f t="shared" si="9"/>
        <v>100</v>
      </c>
    </row>
    <row r="199" spans="1:10" ht="82.5">
      <c r="A199" s="62"/>
      <c r="B199" s="66" t="s">
        <v>519</v>
      </c>
      <c r="C199" s="67" t="s">
        <v>85</v>
      </c>
      <c r="D199" s="60" t="s">
        <v>190</v>
      </c>
      <c r="E199" s="60" t="s">
        <v>158</v>
      </c>
      <c r="F199" s="60" t="s">
        <v>520</v>
      </c>
      <c r="G199" s="60"/>
      <c r="H199" s="182">
        <f>H200</f>
        <v>1258.8</v>
      </c>
      <c r="I199" s="182">
        <f>I200</f>
        <v>1059.12</v>
      </c>
      <c r="J199" s="182">
        <f t="shared" si="9"/>
        <v>84.13727359389894</v>
      </c>
    </row>
    <row r="200" spans="1:10" ht="33">
      <c r="A200" s="62"/>
      <c r="B200" s="66" t="s">
        <v>506</v>
      </c>
      <c r="C200" s="67" t="s">
        <v>85</v>
      </c>
      <c r="D200" s="60" t="s">
        <v>190</v>
      </c>
      <c r="E200" s="60" t="s">
        <v>158</v>
      </c>
      <c r="F200" s="60" t="s">
        <v>520</v>
      </c>
      <c r="G200" s="60" t="s">
        <v>310</v>
      </c>
      <c r="H200" s="182">
        <v>1258.8</v>
      </c>
      <c r="I200" s="182">
        <v>1059.12</v>
      </c>
      <c r="J200" s="182">
        <f t="shared" si="9"/>
        <v>84.13727359389894</v>
      </c>
    </row>
    <row r="201" spans="1:10" ht="49.5">
      <c r="A201" s="62"/>
      <c r="B201" s="66" t="s">
        <v>521</v>
      </c>
      <c r="C201" s="67" t="s">
        <v>85</v>
      </c>
      <c r="D201" s="60" t="s">
        <v>190</v>
      </c>
      <c r="E201" s="60" t="s">
        <v>158</v>
      </c>
      <c r="F201" s="60" t="s">
        <v>522</v>
      </c>
      <c r="G201" s="60"/>
      <c r="H201" s="182">
        <f>H202</f>
        <v>100</v>
      </c>
      <c r="I201" s="182">
        <f>I202</f>
        <v>100</v>
      </c>
      <c r="J201" s="182">
        <f t="shared" si="9"/>
        <v>100</v>
      </c>
    </row>
    <row r="202" spans="1:10" ht="33">
      <c r="A202" s="62"/>
      <c r="B202" s="66" t="s">
        <v>506</v>
      </c>
      <c r="C202" s="67" t="s">
        <v>85</v>
      </c>
      <c r="D202" s="60" t="s">
        <v>190</v>
      </c>
      <c r="E202" s="60" t="s">
        <v>158</v>
      </c>
      <c r="F202" s="60" t="s">
        <v>522</v>
      </c>
      <c r="G202" s="60" t="s">
        <v>310</v>
      </c>
      <c r="H202" s="182">
        <v>100</v>
      </c>
      <c r="I202" s="182">
        <v>100</v>
      </c>
      <c r="J202" s="182">
        <f t="shared" si="9"/>
        <v>100</v>
      </c>
    </row>
    <row r="203" spans="1:10" ht="49.5">
      <c r="A203" s="62"/>
      <c r="B203" s="66" t="s">
        <v>523</v>
      </c>
      <c r="C203" s="67" t="s">
        <v>85</v>
      </c>
      <c r="D203" s="60" t="s">
        <v>190</v>
      </c>
      <c r="E203" s="60" t="s">
        <v>158</v>
      </c>
      <c r="F203" s="60" t="s">
        <v>524</v>
      </c>
      <c r="G203" s="60"/>
      <c r="H203" s="182">
        <f>H204</f>
        <v>50</v>
      </c>
      <c r="I203" s="182">
        <f>I204</f>
        <v>50</v>
      </c>
      <c r="J203" s="182">
        <f t="shared" si="9"/>
        <v>100</v>
      </c>
    </row>
    <row r="204" spans="1:10" ht="33">
      <c r="A204" s="62"/>
      <c r="B204" s="66" t="s">
        <v>506</v>
      </c>
      <c r="C204" s="67" t="s">
        <v>85</v>
      </c>
      <c r="D204" s="60" t="s">
        <v>190</v>
      </c>
      <c r="E204" s="60" t="s">
        <v>158</v>
      </c>
      <c r="F204" s="60" t="s">
        <v>524</v>
      </c>
      <c r="G204" s="60" t="s">
        <v>310</v>
      </c>
      <c r="H204" s="182">
        <v>50</v>
      </c>
      <c r="I204" s="182">
        <v>50</v>
      </c>
      <c r="J204" s="182">
        <f t="shared" si="9"/>
        <v>100</v>
      </c>
    </row>
    <row r="205" spans="1:10" ht="16.5">
      <c r="A205" s="62"/>
      <c r="B205" s="66" t="s">
        <v>199</v>
      </c>
      <c r="C205" s="67">
        <v>992</v>
      </c>
      <c r="D205" s="60" t="s">
        <v>190</v>
      </c>
      <c r="E205" s="60" t="s">
        <v>164</v>
      </c>
      <c r="F205" s="60"/>
      <c r="G205" s="60"/>
      <c r="H205" s="182">
        <f>H206</f>
        <v>221.89999999999998</v>
      </c>
      <c r="I205" s="182">
        <f>I206</f>
        <v>221.89999999999998</v>
      </c>
      <c r="J205" s="182">
        <f t="shared" si="9"/>
        <v>100</v>
      </c>
    </row>
    <row r="206" spans="1:10" ht="49.5">
      <c r="A206" s="62"/>
      <c r="B206" s="66" t="s">
        <v>525</v>
      </c>
      <c r="C206" s="67">
        <v>992</v>
      </c>
      <c r="D206" s="60" t="s">
        <v>190</v>
      </c>
      <c r="E206" s="60" t="s">
        <v>164</v>
      </c>
      <c r="F206" s="60" t="s">
        <v>526</v>
      </c>
      <c r="G206" s="60"/>
      <c r="H206" s="182">
        <f>H207</f>
        <v>221.89999999999998</v>
      </c>
      <c r="I206" s="182">
        <f>I207</f>
        <v>221.89999999999998</v>
      </c>
      <c r="J206" s="182">
        <f t="shared" si="9"/>
        <v>100</v>
      </c>
    </row>
    <row r="207" spans="1:10" ht="33">
      <c r="A207" s="62"/>
      <c r="B207" s="66" t="s">
        <v>472</v>
      </c>
      <c r="C207" s="67">
        <v>992</v>
      </c>
      <c r="D207" s="60" t="s">
        <v>190</v>
      </c>
      <c r="E207" s="60" t="s">
        <v>164</v>
      </c>
      <c r="F207" s="60" t="s">
        <v>526</v>
      </c>
      <c r="G207" s="60" t="s">
        <v>300</v>
      </c>
      <c r="H207" s="182">
        <f>17.4+119.27+85.23</f>
        <v>221.89999999999998</v>
      </c>
      <c r="I207" s="182">
        <f>17.4+119.27+85.23</f>
        <v>221.89999999999998</v>
      </c>
      <c r="J207" s="182">
        <f t="shared" si="9"/>
        <v>100</v>
      </c>
    </row>
    <row r="208" spans="1:10" ht="16.5" hidden="1">
      <c r="A208" s="62" t="s">
        <v>200</v>
      </c>
      <c r="B208" s="63" t="s">
        <v>27</v>
      </c>
      <c r="C208" s="64">
        <v>992</v>
      </c>
      <c r="D208" s="65">
        <v>10</v>
      </c>
      <c r="E208" s="65" t="s">
        <v>159</v>
      </c>
      <c r="F208" s="60"/>
      <c r="G208" s="60"/>
      <c r="H208" s="183">
        <f>H214+H209</f>
        <v>0</v>
      </c>
      <c r="I208" s="183">
        <f>I214+I209</f>
        <v>0</v>
      </c>
      <c r="J208" s="182" t="e">
        <f t="shared" si="9"/>
        <v>#DIV/0!</v>
      </c>
    </row>
    <row r="209" spans="1:10" ht="16.5" hidden="1">
      <c r="A209" s="62"/>
      <c r="B209" s="66" t="s">
        <v>312</v>
      </c>
      <c r="C209" s="67" t="s">
        <v>85</v>
      </c>
      <c r="D209" s="60" t="s">
        <v>203</v>
      </c>
      <c r="E209" s="60" t="s">
        <v>158</v>
      </c>
      <c r="F209" s="60"/>
      <c r="G209" s="60"/>
      <c r="H209" s="182">
        <f aca="true" t="shared" si="10" ref="H209:I212">H210</f>
        <v>0</v>
      </c>
      <c r="I209" s="182">
        <f t="shared" si="10"/>
        <v>0</v>
      </c>
      <c r="J209" s="182" t="e">
        <f t="shared" si="9"/>
        <v>#DIV/0!</v>
      </c>
    </row>
    <row r="210" spans="1:10" ht="33" hidden="1">
      <c r="A210" s="62"/>
      <c r="B210" s="66" t="s">
        <v>313</v>
      </c>
      <c r="C210" s="67" t="s">
        <v>85</v>
      </c>
      <c r="D210" s="60" t="s">
        <v>203</v>
      </c>
      <c r="E210" s="60" t="s">
        <v>158</v>
      </c>
      <c r="F210" s="60" t="s">
        <v>314</v>
      </c>
      <c r="G210" s="60"/>
      <c r="H210" s="182">
        <f t="shared" si="10"/>
        <v>0</v>
      </c>
      <c r="I210" s="182">
        <f t="shared" si="10"/>
        <v>0</v>
      </c>
      <c r="J210" s="182" t="e">
        <f t="shared" si="9"/>
        <v>#DIV/0!</v>
      </c>
    </row>
    <row r="211" spans="1:10" s="97" customFormat="1" ht="115.5" hidden="1">
      <c r="A211" s="177"/>
      <c r="B211" s="66" t="s">
        <v>315</v>
      </c>
      <c r="C211" s="67" t="s">
        <v>85</v>
      </c>
      <c r="D211" s="60" t="s">
        <v>203</v>
      </c>
      <c r="E211" s="60" t="s">
        <v>158</v>
      </c>
      <c r="F211" s="60" t="s">
        <v>316</v>
      </c>
      <c r="G211" s="60"/>
      <c r="H211" s="182">
        <f t="shared" si="10"/>
        <v>0</v>
      </c>
      <c r="I211" s="182">
        <f t="shared" si="10"/>
        <v>0</v>
      </c>
      <c r="J211" s="182" t="e">
        <f t="shared" si="9"/>
        <v>#DIV/0!</v>
      </c>
    </row>
    <row r="212" spans="1:10" s="97" customFormat="1" ht="16.5" hidden="1">
      <c r="A212" s="177"/>
      <c r="B212" s="66" t="s">
        <v>317</v>
      </c>
      <c r="C212" s="67" t="s">
        <v>85</v>
      </c>
      <c r="D212" s="60" t="s">
        <v>203</v>
      </c>
      <c r="E212" s="60" t="s">
        <v>158</v>
      </c>
      <c r="F212" s="60" t="s">
        <v>318</v>
      </c>
      <c r="G212" s="60"/>
      <c r="H212" s="182">
        <f t="shared" si="10"/>
        <v>0</v>
      </c>
      <c r="I212" s="182">
        <f t="shared" si="10"/>
        <v>0</v>
      </c>
      <c r="J212" s="182" t="e">
        <f t="shared" si="9"/>
        <v>#DIV/0!</v>
      </c>
    </row>
    <row r="213" spans="1:10" s="97" customFormat="1" ht="33" hidden="1">
      <c r="A213" s="177"/>
      <c r="B213" s="66" t="s">
        <v>319</v>
      </c>
      <c r="C213" s="67" t="s">
        <v>85</v>
      </c>
      <c r="D213" s="60" t="s">
        <v>203</v>
      </c>
      <c r="E213" s="60" t="s">
        <v>158</v>
      </c>
      <c r="F213" s="60" t="s">
        <v>318</v>
      </c>
      <c r="G213" s="60" t="s">
        <v>320</v>
      </c>
      <c r="H213" s="182">
        <f>68-68</f>
        <v>0</v>
      </c>
      <c r="I213" s="182">
        <f>68-68</f>
        <v>0</v>
      </c>
      <c r="J213" s="182" t="e">
        <f t="shared" si="9"/>
        <v>#DIV/0!</v>
      </c>
    </row>
    <row r="214" spans="1:10" ht="16.5" hidden="1">
      <c r="A214" s="62"/>
      <c r="B214" s="66" t="s">
        <v>201</v>
      </c>
      <c r="C214" s="67">
        <v>992</v>
      </c>
      <c r="D214" s="60">
        <v>10</v>
      </c>
      <c r="E214" s="60" t="s">
        <v>168</v>
      </c>
      <c r="F214" s="60"/>
      <c r="G214" s="60"/>
      <c r="H214" s="182">
        <f>H215</f>
        <v>0</v>
      </c>
      <c r="I214" s="182">
        <f>I215</f>
        <v>0</v>
      </c>
      <c r="J214" s="182" t="e">
        <f t="shared" si="9"/>
        <v>#DIV/0!</v>
      </c>
    </row>
    <row r="215" spans="1:10" ht="16.5" hidden="1">
      <c r="A215" s="62"/>
      <c r="B215" s="66" t="s">
        <v>527</v>
      </c>
      <c r="C215" s="67">
        <v>992</v>
      </c>
      <c r="D215" s="60">
        <v>10</v>
      </c>
      <c r="E215" s="60" t="s">
        <v>168</v>
      </c>
      <c r="F215" s="60" t="s">
        <v>528</v>
      </c>
      <c r="G215" s="60"/>
      <c r="H215" s="182">
        <f>H216</f>
        <v>0</v>
      </c>
      <c r="I215" s="182">
        <f>I216</f>
        <v>0</v>
      </c>
      <c r="J215" s="182" t="e">
        <f t="shared" si="9"/>
        <v>#DIV/0!</v>
      </c>
    </row>
    <row r="216" spans="1:10" ht="16.5" customHeight="1" hidden="1">
      <c r="A216" s="321"/>
      <c r="B216" s="325" t="s">
        <v>529</v>
      </c>
      <c r="C216" s="322">
        <v>992</v>
      </c>
      <c r="D216" s="307">
        <v>10</v>
      </c>
      <c r="E216" s="307" t="s">
        <v>168</v>
      </c>
      <c r="F216" s="307" t="s">
        <v>528</v>
      </c>
      <c r="G216" s="320" t="s">
        <v>530</v>
      </c>
      <c r="H216" s="301">
        <v>0</v>
      </c>
      <c r="I216" s="301">
        <v>0</v>
      </c>
      <c r="J216" s="301" t="e">
        <f>I216/H216*100</f>
        <v>#DIV/0!</v>
      </c>
    </row>
    <row r="217" spans="1:10" ht="17.25" customHeight="1" hidden="1">
      <c r="A217" s="321"/>
      <c r="B217" s="325"/>
      <c r="C217" s="322"/>
      <c r="D217" s="308"/>
      <c r="E217" s="308"/>
      <c r="F217" s="308"/>
      <c r="G217" s="320"/>
      <c r="H217" s="301"/>
      <c r="I217" s="301"/>
      <c r="J217" s="301"/>
    </row>
    <row r="218" spans="1:10" ht="16.5" hidden="1">
      <c r="A218" s="62"/>
      <c r="B218" s="68" t="s">
        <v>202</v>
      </c>
      <c r="C218" s="67" t="s">
        <v>85</v>
      </c>
      <c r="D218" s="60" t="s">
        <v>203</v>
      </c>
      <c r="E218" s="60" t="s">
        <v>168</v>
      </c>
      <c r="F218" s="60" t="s">
        <v>204</v>
      </c>
      <c r="G218" s="60"/>
      <c r="H218" s="182">
        <f>H219</f>
        <v>0</v>
      </c>
      <c r="I218" s="182">
        <f>I219</f>
        <v>0</v>
      </c>
      <c r="J218" s="182" t="e">
        <f aca="true" t="shared" si="11" ref="J218:J236">I218/H218*100</f>
        <v>#DIV/0!</v>
      </c>
    </row>
    <row r="219" spans="1:10" ht="16.5" hidden="1">
      <c r="A219" s="62"/>
      <c r="B219" s="68" t="s">
        <v>321</v>
      </c>
      <c r="C219" s="67" t="s">
        <v>85</v>
      </c>
      <c r="D219" s="60" t="s">
        <v>203</v>
      </c>
      <c r="E219" s="60" t="s">
        <v>168</v>
      </c>
      <c r="F219" s="60" t="s">
        <v>204</v>
      </c>
      <c r="G219" s="60" t="s">
        <v>322</v>
      </c>
      <c r="H219" s="182"/>
      <c r="I219" s="182"/>
      <c r="J219" s="182" t="e">
        <f t="shared" si="11"/>
        <v>#DIV/0!</v>
      </c>
    </row>
    <row r="220" spans="1:10" ht="16.5">
      <c r="A220" s="62" t="s">
        <v>205</v>
      </c>
      <c r="B220" s="63" t="s">
        <v>26</v>
      </c>
      <c r="C220" s="64">
        <v>992</v>
      </c>
      <c r="D220" s="65">
        <v>11</v>
      </c>
      <c r="E220" s="65" t="s">
        <v>159</v>
      </c>
      <c r="F220" s="60"/>
      <c r="G220" s="60"/>
      <c r="H220" s="183">
        <f>H221</f>
        <v>543.4</v>
      </c>
      <c r="I220" s="183">
        <f>I222+I229</f>
        <v>542.35</v>
      </c>
      <c r="J220" s="182">
        <f t="shared" si="11"/>
        <v>99.80677217519323</v>
      </c>
    </row>
    <row r="221" spans="1:10" ht="66">
      <c r="A221" s="62"/>
      <c r="B221" s="240" t="s">
        <v>531</v>
      </c>
      <c r="C221" s="67" t="s">
        <v>85</v>
      </c>
      <c r="D221" s="60" t="s">
        <v>207</v>
      </c>
      <c r="E221" s="60" t="s">
        <v>159</v>
      </c>
      <c r="F221" s="60" t="s">
        <v>532</v>
      </c>
      <c r="G221" s="60"/>
      <c r="H221" s="182">
        <f>H222+H229</f>
        <v>543.4</v>
      </c>
      <c r="I221" s="182">
        <f>I222+I229</f>
        <v>542.35</v>
      </c>
      <c r="J221" s="182">
        <f t="shared" si="11"/>
        <v>99.80677217519323</v>
      </c>
    </row>
    <row r="222" spans="1:10" ht="19.5" customHeight="1">
      <c r="A222" s="62"/>
      <c r="B222" s="66" t="s">
        <v>206</v>
      </c>
      <c r="C222" s="67">
        <v>992</v>
      </c>
      <c r="D222" s="60">
        <v>11</v>
      </c>
      <c r="E222" s="60" t="s">
        <v>158</v>
      </c>
      <c r="F222" s="60"/>
      <c r="G222" s="60"/>
      <c r="H222" s="182">
        <f>H223</f>
        <v>543.4</v>
      </c>
      <c r="I222" s="182">
        <f>I223</f>
        <v>542.35</v>
      </c>
      <c r="J222" s="182">
        <f t="shared" si="11"/>
        <v>99.80677217519323</v>
      </c>
    </row>
    <row r="223" spans="1:10" ht="12.75">
      <c r="A223" s="321"/>
      <c r="B223" s="324" t="s">
        <v>406</v>
      </c>
      <c r="C223" s="322">
        <v>992</v>
      </c>
      <c r="D223" s="320">
        <v>11</v>
      </c>
      <c r="E223" s="320" t="s">
        <v>158</v>
      </c>
      <c r="F223" s="320" t="s">
        <v>571</v>
      </c>
      <c r="G223" s="320"/>
      <c r="H223" s="299">
        <f>H225</f>
        <v>543.4</v>
      </c>
      <c r="I223" s="299">
        <f>I225</f>
        <v>542.35</v>
      </c>
      <c r="J223" s="299">
        <f>I223/H223*100</f>
        <v>99.80677217519323</v>
      </c>
    </row>
    <row r="224" spans="1:10" ht="21" customHeight="1">
      <c r="A224" s="321"/>
      <c r="B224" s="324"/>
      <c r="C224" s="322"/>
      <c r="D224" s="320"/>
      <c r="E224" s="320"/>
      <c r="F224" s="320"/>
      <c r="G224" s="320"/>
      <c r="H224" s="300"/>
      <c r="I224" s="300"/>
      <c r="J224" s="300"/>
    </row>
    <row r="225" spans="1:10" ht="19.5" customHeight="1">
      <c r="A225" s="321"/>
      <c r="B225" s="324" t="s">
        <v>407</v>
      </c>
      <c r="C225" s="322">
        <v>992</v>
      </c>
      <c r="D225" s="320">
        <v>11</v>
      </c>
      <c r="E225" s="320" t="s">
        <v>158</v>
      </c>
      <c r="F225" s="320" t="s">
        <v>572</v>
      </c>
      <c r="G225" s="320"/>
      <c r="H225" s="299">
        <f>H227</f>
        <v>543.4</v>
      </c>
      <c r="I225" s="299">
        <f>I227</f>
        <v>542.35</v>
      </c>
      <c r="J225" s="299">
        <f>I225/H225*100</f>
        <v>99.80677217519323</v>
      </c>
    </row>
    <row r="226" spans="1:10" ht="16.5" customHeight="1">
      <c r="A226" s="321"/>
      <c r="B226" s="324"/>
      <c r="C226" s="322"/>
      <c r="D226" s="320"/>
      <c r="E226" s="320"/>
      <c r="F226" s="320"/>
      <c r="G226" s="320"/>
      <c r="H226" s="300"/>
      <c r="I226" s="300"/>
      <c r="J226" s="300"/>
    </row>
    <row r="227" spans="1:10" ht="12.75">
      <c r="A227" s="321"/>
      <c r="B227" s="324" t="s">
        <v>399</v>
      </c>
      <c r="C227" s="322">
        <v>992</v>
      </c>
      <c r="D227" s="320">
        <v>11</v>
      </c>
      <c r="E227" s="320" t="s">
        <v>158</v>
      </c>
      <c r="F227" s="320" t="s">
        <v>572</v>
      </c>
      <c r="G227" s="320" t="s">
        <v>311</v>
      </c>
      <c r="H227" s="299">
        <v>543.4</v>
      </c>
      <c r="I227" s="299">
        <v>542.35</v>
      </c>
      <c r="J227" s="299">
        <f>I227/H227*100</f>
        <v>99.80677217519323</v>
      </c>
    </row>
    <row r="228" spans="1:10" ht="21" customHeight="1">
      <c r="A228" s="321"/>
      <c r="B228" s="324"/>
      <c r="C228" s="322"/>
      <c r="D228" s="320"/>
      <c r="E228" s="320"/>
      <c r="F228" s="320"/>
      <c r="G228" s="320"/>
      <c r="H228" s="300"/>
      <c r="I228" s="300"/>
      <c r="J228" s="300"/>
    </row>
    <row r="229" spans="1:10" ht="16.5" hidden="1">
      <c r="A229" s="62"/>
      <c r="B229" s="66" t="s">
        <v>91</v>
      </c>
      <c r="C229" s="67" t="s">
        <v>85</v>
      </c>
      <c r="D229" s="60" t="s">
        <v>207</v>
      </c>
      <c r="E229" s="60" t="s">
        <v>161</v>
      </c>
      <c r="F229" s="60"/>
      <c r="G229" s="60"/>
      <c r="H229" s="182">
        <f aca="true" t="shared" si="12" ref="H229:I231">H230</f>
        <v>0</v>
      </c>
      <c r="I229" s="182">
        <f t="shared" si="12"/>
        <v>0</v>
      </c>
      <c r="J229" s="182" t="e">
        <f t="shared" si="11"/>
        <v>#DIV/0!</v>
      </c>
    </row>
    <row r="230" spans="1:10" ht="16.5" hidden="1">
      <c r="A230" s="62"/>
      <c r="B230" s="66" t="s">
        <v>372</v>
      </c>
      <c r="C230" s="67" t="s">
        <v>85</v>
      </c>
      <c r="D230" s="60" t="s">
        <v>207</v>
      </c>
      <c r="E230" s="60" t="s">
        <v>161</v>
      </c>
      <c r="F230" s="60" t="s">
        <v>373</v>
      </c>
      <c r="G230" s="60"/>
      <c r="H230" s="182">
        <f t="shared" si="12"/>
        <v>0</v>
      </c>
      <c r="I230" s="182">
        <f t="shared" si="12"/>
        <v>0</v>
      </c>
      <c r="J230" s="182" t="e">
        <f t="shared" si="11"/>
        <v>#DIV/0!</v>
      </c>
    </row>
    <row r="231" spans="1:10" ht="16.5" hidden="1">
      <c r="A231" s="62"/>
      <c r="B231" s="66" t="s">
        <v>408</v>
      </c>
      <c r="C231" s="67" t="s">
        <v>85</v>
      </c>
      <c r="D231" s="60" t="s">
        <v>207</v>
      </c>
      <c r="E231" s="60" t="s">
        <v>161</v>
      </c>
      <c r="F231" s="60" t="s">
        <v>405</v>
      </c>
      <c r="G231" s="60"/>
      <c r="H231" s="182">
        <f t="shared" si="12"/>
        <v>0</v>
      </c>
      <c r="I231" s="182">
        <f t="shared" si="12"/>
        <v>0</v>
      </c>
      <c r="J231" s="182" t="e">
        <f t="shared" si="11"/>
        <v>#DIV/0!</v>
      </c>
    </row>
    <row r="232" spans="1:10" ht="33" hidden="1">
      <c r="A232" s="62"/>
      <c r="B232" s="66" t="s">
        <v>299</v>
      </c>
      <c r="C232" s="67" t="s">
        <v>85</v>
      </c>
      <c r="D232" s="60" t="s">
        <v>207</v>
      </c>
      <c r="E232" s="60" t="s">
        <v>161</v>
      </c>
      <c r="F232" s="60" t="s">
        <v>405</v>
      </c>
      <c r="G232" s="60" t="s">
        <v>300</v>
      </c>
      <c r="H232" s="182">
        <v>0</v>
      </c>
      <c r="I232" s="182">
        <v>0</v>
      </c>
      <c r="J232" s="182" t="e">
        <f t="shared" si="11"/>
        <v>#DIV/0!</v>
      </c>
    </row>
    <row r="233" spans="1:10" ht="16.5">
      <c r="A233" s="62" t="s">
        <v>208</v>
      </c>
      <c r="B233" s="63" t="s">
        <v>209</v>
      </c>
      <c r="C233" s="64">
        <v>992</v>
      </c>
      <c r="D233" s="65">
        <v>12</v>
      </c>
      <c r="E233" s="65" t="s">
        <v>159</v>
      </c>
      <c r="F233" s="60"/>
      <c r="G233" s="60"/>
      <c r="H233" s="183">
        <f aca="true" t="shared" si="13" ref="H233:I235">H234</f>
        <v>23.5</v>
      </c>
      <c r="I233" s="183">
        <f t="shared" si="13"/>
        <v>23.5</v>
      </c>
      <c r="J233" s="182">
        <f t="shared" si="11"/>
        <v>100</v>
      </c>
    </row>
    <row r="234" spans="1:10" ht="33">
      <c r="A234" s="62"/>
      <c r="B234" s="66" t="s">
        <v>211</v>
      </c>
      <c r="C234" s="67" t="s">
        <v>85</v>
      </c>
      <c r="D234" s="60" t="s">
        <v>175</v>
      </c>
      <c r="E234" s="60" t="s">
        <v>164</v>
      </c>
      <c r="F234" s="60"/>
      <c r="G234" s="60"/>
      <c r="H234" s="182">
        <f t="shared" si="13"/>
        <v>23.5</v>
      </c>
      <c r="I234" s="182">
        <f t="shared" si="13"/>
        <v>23.5</v>
      </c>
      <c r="J234" s="182">
        <f t="shared" si="11"/>
        <v>100</v>
      </c>
    </row>
    <row r="235" spans="1:10" ht="33">
      <c r="A235" s="62"/>
      <c r="B235" s="66" t="s">
        <v>533</v>
      </c>
      <c r="C235" s="67" t="s">
        <v>85</v>
      </c>
      <c r="D235" s="60" t="s">
        <v>175</v>
      </c>
      <c r="E235" s="60" t="s">
        <v>164</v>
      </c>
      <c r="F235" s="60" t="s">
        <v>534</v>
      </c>
      <c r="G235" s="60"/>
      <c r="H235" s="182">
        <f t="shared" si="13"/>
        <v>23.5</v>
      </c>
      <c r="I235" s="182">
        <f t="shared" si="13"/>
        <v>23.5</v>
      </c>
      <c r="J235" s="182">
        <f t="shared" si="11"/>
        <v>100</v>
      </c>
    </row>
    <row r="236" spans="1:10" ht="33">
      <c r="A236" s="62"/>
      <c r="B236" s="66" t="s">
        <v>472</v>
      </c>
      <c r="C236" s="67">
        <v>992</v>
      </c>
      <c r="D236" s="60">
        <v>12</v>
      </c>
      <c r="E236" s="60" t="s">
        <v>164</v>
      </c>
      <c r="F236" s="60" t="s">
        <v>534</v>
      </c>
      <c r="G236" s="60" t="s">
        <v>530</v>
      </c>
      <c r="H236" s="182">
        <v>23.5</v>
      </c>
      <c r="I236" s="182">
        <v>23.5</v>
      </c>
      <c r="J236" s="182">
        <f t="shared" si="11"/>
        <v>100</v>
      </c>
    </row>
    <row r="237" spans="1:10" ht="12.75">
      <c r="A237" s="321">
        <v>11</v>
      </c>
      <c r="B237" s="302" t="s">
        <v>214</v>
      </c>
      <c r="C237" s="319">
        <v>992</v>
      </c>
      <c r="D237" s="323">
        <v>13</v>
      </c>
      <c r="E237" s="323" t="s">
        <v>159</v>
      </c>
      <c r="F237" s="323"/>
      <c r="G237" s="323"/>
      <c r="H237" s="306">
        <f>H239</f>
        <v>4</v>
      </c>
      <c r="I237" s="306">
        <f>I239</f>
        <v>0.61</v>
      </c>
      <c r="J237" s="301">
        <f>I237/H237*100</f>
        <v>15.25</v>
      </c>
    </row>
    <row r="238" spans="1:10" ht="22.5" customHeight="1">
      <c r="A238" s="321"/>
      <c r="B238" s="303"/>
      <c r="C238" s="319"/>
      <c r="D238" s="323"/>
      <c r="E238" s="323"/>
      <c r="F238" s="323"/>
      <c r="G238" s="323"/>
      <c r="H238" s="306"/>
      <c r="I238" s="306"/>
      <c r="J238" s="301"/>
    </row>
    <row r="239" spans="1:10" ht="12.75">
      <c r="A239" s="321"/>
      <c r="B239" s="304" t="s">
        <v>326</v>
      </c>
      <c r="C239" s="322">
        <v>992</v>
      </c>
      <c r="D239" s="320">
        <v>13</v>
      </c>
      <c r="E239" s="320" t="s">
        <v>158</v>
      </c>
      <c r="F239" s="320"/>
      <c r="G239" s="320"/>
      <c r="H239" s="301">
        <f>H241</f>
        <v>4</v>
      </c>
      <c r="I239" s="301">
        <f>I241</f>
        <v>0.61</v>
      </c>
      <c r="J239" s="301">
        <f>I239/H239*100</f>
        <v>15.25</v>
      </c>
    </row>
    <row r="240" spans="1:10" ht="20.25" customHeight="1">
      <c r="A240" s="321"/>
      <c r="B240" s="305"/>
      <c r="C240" s="322"/>
      <c r="D240" s="320"/>
      <c r="E240" s="320"/>
      <c r="F240" s="320"/>
      <c r="G240" s="320"/>
      <c r="H240" s="301"/>
      <c r="I240" s="301"/>
      <c r="J240" s="301"/>
    </row>
    <row r="241" spans="1:10" ht="12.75">
      <c r="A241" s="321"/>
      <c r="B241" s="304" t="s">
        <v>535</v>
      </c>
      <c r="C241" s="322">
        <v>992</v>
      </c>
      <c r="D241" s="320">
        <v>13</v>
      </c>
      <c r="E241" s="320" t="s">
        <v>158</v>
      </c>
      <c r="F241" s="320" t="s">
        <v>536</v>
      </c>
      <c r="G241" s="320"/>
      <c r="H241" s="301">
        <f>H243</f>
        <v>4</v>
      </c>
      <c r="I241" s="301">
        <f>I243</f>
        <v>0.61</v>
      </c>
      <c r="J241" s="301">
        <f>I241/H241*100</f>
        <v>15.25</v>
      </c>
    </row>
    <row r="242" spans="1:10" ht="12.75">
      <c r="A242" s="321"/>
      <c r="B242" s="305"/>
      <c r="C242" s="322"/>
      <c r="D242" s="320"/>
      <c r="E242" s="320"/>
      <c r="F242" s="320"/>
      <c r="G242" s="320"/>
      <c r="H242" s="301"/>
      <c r="I242" s="301"/>
      <c r="J242" s="301"/>
    </row>
    <row r="243" spans="1:10" ht="33">
      <c r="A243" s="62"/>
      <c r="B243" s="66" t="s">
        <v>540</v>
      </c>
      <c r="C243" s="67">
        <v>992</v>
      </c>
      <c r="D243" s="60">
        <v>13</v>
      </c>
      <c r="E243" s="60" t="s">
        <v>158</v>
      </c>
      <c r="F243" s="60" t="s">
        <v>537</v>
      </c>
      <c r="G243" s="60"/>
      <c r="H243" s="182">
        <f>H244</f>
        <v>4</v>
      </c>
      <c r="I243" s="182">
        <f>I244</f>
        <v>0.61</v>
      </c>
      <c r="J243" s="182">
        <f>I243/H243*100</f>
        <v>15.25</v>
      </c>
    </row>
    <row r="244" spans="1:10" ht="16.5">
      <c r="A244" s="62"/>
      <c r="B244" s="66" t="s">
        <v>212</v>
      </c>
      <c r="C244" s="67">
        <v>992</v>
      </c>
      <c r="D244" s="60">
        <v>13</v>
      </c>
      <c r="E244" s="60" t="s">
        <v>158</v>
      </c>
      <c r="F244" s="60" t="s">
        <v>538</v>
      </c>
      <c r="G244" s="60"/>
      <c r="H244" s="182">
        <f>H245</f>
        <v>4</v>
      </c>
      <c r="I244" s="182">
        <f>I245</f>
        <v>0.61</v>
      </c>
      <c r="J244" s="182">
        <f>I244/H244*100</f>
        <v>15.25</v>
      </c>
    </row>
    <row r="245" spans="1:10" ht="16.5">
      <c r="A245" s="241"/>
      <c r="B245" s="242" t="s">
        <v>323</v>
      </c>
      <c r="C245" s="60" t="s">
        <v>85</v>
      </c>
      <c r="D245" s="60" t="s">
        <v>165</v>
      </c>
      <c r="E245" s="60" t="s">
        <v>158</v>
      </c>
      <c r="F245" s="60" t="s">
        <v>538</v>
      </c>
      <c r="G245" s="60" t="s">
        <v>539</v>
      </c>
      <c r="H245" s="237">
        <v>4</v>
      </c>
      <c r="I245" s="237">
        <v>0.61</v>
      </c>
      <c r="J245" s="182">
        <f>I245/H245*100</f>
        <v>15.25</v>
      </c>
    </row>
    <row r="249" spans="1:10" ht="18.75">
      <c r="A249" s="278" t="s">
        <v>346</v>
      </c>
      <c r="B249" s="278"/>
      <c r="E249" s="10"/>
      <c r="I249" s="329" t="s">
        <v>347</v>
      </c>
      <c r="J249" s="329"/>
    </row>
  </sheetData>
  <sheetProtection/>
  <mergeCells count="190">
    <mergeCell ref="H20:H23"/>
    <mergeCell ref="I20:I23"/>
    <mergeCell ref="J20:J23"/>
    <mergeCell ref="H81:H83"/>
    <mergeCell ref="I81:I83"/>
    <mergeCell ref="H53:H54"/>
    <mergeCell ref="I53:I54"/>
    <mergeCell ref="J53:J54"/>
    <mergeCell ref="H85:H86"/>
    <mergeCell ref="I85:I86"/>
    <mergeCell ref="D85:D86"/>
    <mergeCell ref="F85:F86"/>
    <mergeCell ref="G85:G86"/>
    <mergeCell ref="J85:J86"/>
    <mergeCell ref="E85:E86"/>
    <mergeCell ref="F7:F9"/>
    <mergeCell ref="G7:G9"/>
    <mergeCell ref="A12:A13"/>
    <mergeCell ref="C12:C13"/>
    <mergeCell ref="D12:D13"/>
    <mergeCell ref="E12:E13"/>
    <mergeCell ref="G12:G13"/>
    <mergeCell ref="A7:A9"/>
    <mergeCell ref="B7:B9"/>
    <mergeCell ref="C7:C9"/>
    <mergeCell ref="A249:B249"/>
    <mergeCell ref="I249:J249"/>
    <mergeCell ref="A81:A83"/>
    <mergeCell ref="B81:B83"/>
    <mergeCell ref="C81:C83"/>
    <mergeCell ref="G81:G83"/>
    <mergeCell ref="J81:J83"/>
    <mergeCell ref="A85:A86"/>
    <mergeCell ref="B85:B86"/>
    <mergeCell ref="C85:C86"/>
    <mergeCell ref="D7:D9"/>
    <mergeCell ref="E7:E9"/>
    <mergeCell ref="E20:E23"/>
    <mergeCell ref="C53:C54"/>
    <mergeCell ref="D53:D54"/>
    <mergeCell ref="E53:E54"/>
    <mergeCell ref="F20:F23"/>
    <mergeCell ref="G20:G23"/>
    <mergeCell ref="G53:G54"/>
    <mergeCell ref="A53:A54"/>
    <mergeCell ref="B53:B54"/>
    <mergeCell ref="A20:A23"/>
    <mergeCell ref="B20:B23"/>
    <mergeCell ref="C20:C23"/>
    <mergeCell ref="D20:D23"/>
    <mergeCell ref="F53:F54"/>
    <mergeCell ref="D81:D83"/>
    <mergeCell ref="E81:E83"/>
    <mergeCell ref="F81:F83"/>
    <mergeCell ref="I227:I228"/>
    <mergeCell ref="J227:J228"/>
    <mergeCell ref="A87:A88"/>
    <mergeCell ref="B87:B88"/>
    <mergeCell ref="C87:C88"/>
    <mergeCell ref="G87:G88"/>
    <mergeCell ref="A90:A92"/>
    <mergeCell ref="B90:B92"/>
    <mergeCell ref="C90:C92"/>
    <mergeCell ref="G90:G92"/>
    <mergeCell ref="A139:A140"/>
    <mergeCell ref="B139:B140"/>
    <mergeCell ref="C139:C140"/>
    <mergeCell ref="G139:G140"/>
    <mergeCell ref="A146:A147"/>
    <mergeCell ref="B146:B147"/>
    <mergeCell ref="C146:C147"/>
    <mergeCell ref="G146:G147"/>
    <mergeCell ref="D146:D147"/>
    <mergeCell ref="E146:E147"/>
    <mergeCell ref="F146:F147"/>
    <mergeCell ref="A149:A150"/>
    <mergeCell ref="B149:B150"/>
    <mergeCell ref="C149:C150"/>
    <mergeCell ref="G149:G150"/>
    <mergeCell ref="A152:A153"/>
    <mergeCell ref="B152:B153"/>
    <mergeCell ref="C152:C153"/>
    <mergeCell ref="G152:G153"/>
    <mergeCell ref="B155:B156"/>
    <mergeCell ref="A155:A156"/>
    <mergeCell ref="C155:C156"/>
    <mergeCell ref="D155:D156"/>
    <mergeCell ref="E155:E156"/>
    <mergeCell ref="F155:F156"/>
    <mergeCell ref="A174:A175"/>
    <mergeCell ref="B174:B175"/>
    <mergeCell ref="E216:E217"/>
    <mergeCell ref="F216:F217"/>
    <mergeCell ref="H227:H228"/>
    <mergeCell ref="C174:C175"/>
    <mergeCell ref="D174:D175"/>
    <mergeCell ref="E174:E175"/>
    <mergeCell ref="F174:F175"/>
    <mergeCell ref="A216:A217"/>
    <mergeCell ref="B216:B217"/>
    <mergeCell ref="C216:C217"/>
    <mergeCell ref="G216:G217"/>
    <mergeCell ref="H216:H217"/>
    <mergeCell ref="A223:A224"/>
    <mergeCell ref="B223:B224"/>
    <mergeCell ref="C223:C224"/>
    <mergeCell ref="D223:D224"/>
    <mergeCell ref="E223:E224"/>
    <mergeCell ref="F223:F224"/>
    <mergeCell ref="G223:G224"/>
    <mergeCell ref="A225:A226"/>
    <mergeCell ref="B225:B226"/>
    <mergeCell ref="C225:C226"/>
    <mergeCell ref="D225:D226"/>
    <mergeCell ref="E225:E226"/>
    <mergeCell ref="F225:F226"/>
    <mergeCell ref="G225:G226"/>
    <mergeCell ref="G227:G228"/>
    <mergeCell ref="A227:A228"/>
    <mergeCell ref="B227:B228"/>
    <mergeCell ref="C227:C228"/>
    <mergeCell ref="D227:D228"/>
    <mergeCell ref="E227:E228"/>
    <mergeCell ref="F227:F228"/>
    <mergeCell ref="H239:H240"/>
    <mergeCell ref="A237:A238"/>
    <mergeCell ref="C237:C238"/>
    <mergeCell ref="D237:D238"/>
    <mergeCell ref="E237:E238"/>
    <mergeCell ref="F237:F238"/>
    <mergeCell ref="G237:G238"/>
    <mergeCell ref="A239:A240"/>
    <mergeCell ref="C239:C240"/>
    <mergeCell ref="D239:D240"/>
    <mergeCell ref="E239:E240"/>
    <mergeCell ref="F239:F240"/>
    <mergeCell ref="G239:G240"/>
    <mergeCell ref="A241:A242"/>
    <mergeCell ref="C241:C242"/>
    <mergeCell ref="D241:D242"/>
    <mergeCell ref="E241:E242"/>
    <mergeCell ref="F241:F242"/>
    <mergeCell ref="G241:G242"/>
    <mergeCell ref="F1:J1"/>
    <mergeCell ref="H3:J3"/>
    <mergeCell ref="A5:K5"/>
    <mergeCell ref="H7:H9"/>
    <mergeCell ref="I7:I9"/>
    <mergeCell ref="I12:I13"/>
    <mergeCell ref="H12:H13"/>
    <mergeCell ref="J7:J9"/>
    <mergeCell ref="J12:J13"/>
    <mergeCell ref="F12:F13"/>
    <mergeCell ref="D149:D150"/>
    <mergeCell ref="E149:E150"/>
    <mergeCell ref="F149:F150"/>
    <mergeCell ref="H149:H150"/>
    <mergeCell ref="I149:I150"/>
    <mergeCell ref="H174:H175"/>
    <mergeCell ref="H155:H156"/>
    <mergeCell ref="G155:G156"/>
    <mergeCell ref="G174:G175"/>
    <mergeCell ref="B237:B238"/>
    <mergeCell ref="B239:B240"/>
    <mergeCell ref="B241:B242"/>
    <mergeCell ref="I216:I217"/>
    <mergeCell ref="I237:I238"/>
    <mergeCell ref="I239:I240"/>
    <mergeCell ref="I241:I242"/>
    <mergeCell ref="D216:D217"/>
    <mergeCell ref="H241:H242"/>
    <mergeCell ref="H237:H238"/>
    <mergeCell ref="J239:J240"/>
    <mergeCell ref="J241:J242"/>
    <mergeCell ref="J237:J238"/>
    <mergeCell ref="J149:J150"/>
    <mergeCell ref="I174:I175"/>
    <mergeCell ref="I155:I156"/>
    <mergeCell ref="J155:J156"/>
    <mergeCell ref="J216:J217"/>
    <mergeCell ref="J174:J175"/>
    <mergeCell ref="I223:I224"/>
    <mergeCell ref="J223:J224"/>
    <mergeCell ref="H225:H226"/>
    <mergeCell ref="I225:I226"/>
    <mergeCell ref="J225:J226"/>
    <mergeCell ref="H146:H147"/>
    <mergeCell ref="I146:I147"/>
    <mergeCell ref="J146:J147"/>
    <mergeCell ref="H223:H224"/>
  </mergeCells>
  <printOptions/>
  <pageMargins left="0.7086614173228347" right="0.7086614173228347" top="0.5511811023622047" bottom="0.4724409448818898" header="0.31496062992125984" footer="0.31496062992125984"/>
  <pageSetup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zoomScale="90" zoomScaleNormal="90" zoomScalePageLayoutView="0" workbookViewId="0" topLeftCell="A28">
      <selection activeCell="D43" sqref="D43"/>
    </sheetView>
  </sheetViews>
  <sheetFormatPr defaultColWidth="9.00390625" defaultRowHeight="12.75"/>
  <cols>
    <col min="1" max="1" width="7.875" style="0" customWidth="1"/>
    <col min="2" max="2" width="54.625" style="0" customWidth="1"/>
    <col min="3" max="3" width="16.00390625" style="0" customWidth="1"/>
    <col min="4" max="4" width="16.625" style="0" customWidth="1"/>
    <col min="5" max="5" width="14.75390625" style="0" hidden="1" customWidth="1"/>
    <col min="6" max="6" width="13.25390625" style="0" customWidth="1"/>
    <col min="7" max="7" width="9.125" style="106" customWidth="1"/>
  </cols>
  <sheetData>
    <row r="1" spans="3:6" ht="15.75">
      <c r="C1" s="245" t="s">
        <v>249</v>
      </c>
      <c r="D1" s="245"/>
      <c r="E1" s="245"/>
      <c r="F1" s="245"/>
    </row>
    <row r="2" spans="1:7" ht="67.5" customHeight="1">
      <c r="A2" s="11"/>
      <c r="B2" s="11"/>
      <c r="C2" s="339" t="s">
        <v>327</v>
      </c>
      <c r="D2" s="246"/>
      <c r="E2" s="246"/>
      <c r="F2" s="246"/>
      <c r="G2" s="201"/>
    </row>
    <row r="3" spans="1:8" ht="6" customHeight="1">
      <c r="A3" s="11"/>
      <c r="B3" s="11"/>
      <c r="C3" s="74"/>
      <c r="D3" s="74"/>
      <c r="E3" s="40"/>
      <c r="F3" s="11"/>
      <c r="H3" s="107"/>
    </row>
    <row r="4" spans="1:8" ht="12.75">
      <c r="A4" s="256" t="s">
        <v>415</v>
      </c>
      <c r="B4" s="256"/>
      <c r="C4" s="256"/>
      <c r="D4" s="256"/>
      <c r="E4" s="256"/>
      <c r="F4" s="340"/>
      <c r="H4" s="107"/>
    </row>
    <row r="5" spans="1:8" ht="18.75" customHeight="1">
      <c r="A5" s="256"/>
      <c r="B5" s="256"/>
      <c r="C5" s="256"/>
      <c r="D5" s="256"/>
      <c r="E5" s="256"/>
      <c r="F5" s="340"/>
      <c r="H5" s="107"/>
    </row>
    <row r="6" spans="1:8" ht="13.5" customHeight="1">
      <c r="A6" s="11"/>
      <c r="B6" s="52"/>
      <c r="C6" s="76"/>
      <c r="D6" s="76"/>
      <c r="E6" s="52"/>
      <c r="F6" s="77" t="s">
        <v>250</v>
      </c>
      <c r="H6" s="107"/>
    </row>
    <row r="7" spans="1:8" ht="67.5" customHeight="1">
      <c r="A7" s="78"/>
      <c r="B7" s="151" t="s">
        <v>40</v>
      </c>
      <c r="C7" s="79" t="s">
        <v>416</v>
      </c>
      <c r="D7" s="79" t="s">
        <v>417</v>
      </c>
      <c r="E7" s="80" t="s">
        <v>215</v>
      </c>
      <c r="F7" s="79" t="s">
        <v>216</v>
      </c>
      <c r="H7" s="107"/>
    </row>
    <row r="8" spans="1:8" ht="21" customHeight="1">
      <c r="A8" s="81" t="s">
        <v>217</v>
      </c>
      <c r="B8" s="82" t="s">
        <v>218</v>
      </c>
      <c r="C8" s="102">
        <f>SUM(C9:C14)</f>
        <v>14733.7</v>
      </c>
      <c r="D8" s="102">
        <f>SUM(D9:D14)</f>
        <v>14516.2</v>
      </c>
      <c r="E8" s="83">
        <f aca="true" t="shared" si="0" ref="E8:E41">D8-C8</f>
        <v>-217.5</v>
      </c>
      <c r="F8" s="218">
        <f aca="true" t="shared" si="1" ref="F8:F20">SUM(D8/C8*100)</f>
        <v>98.52379239430692</v>
      </c>
      <c r="H8" s="107"/>
    </row>
    <row r="9" spans="1:8" ht="33.75" customHeight="1">
      <c r="A9" s="85" t="s">
        <v>47</v>
      </c>
      <c r="B9" s="86" t="s">
        <v>219</v>
      </c>
      <c r="C9" s="103">
        <v>973.6</v>
      </c>
      <c r="D9" s="103">
        <v>972.6</v>
      </c>
      <c r="E9" s="83">
        <f t="shared" si="0"/>
        <v>-1</v>
      </c>
      <c r="F9" s="218">
        <f t="shared" si="1"/>
        <v>99.89728841413311</v>
      </c>
      <c r="H9" s="107"/>
    </row>
    <row r="10" spans="1:8" ht="61.5" customHeight="1">
      <c r="A10" s="85" t="s">
        <v>49</v>
      </c>
      <c r="B10" s="87" t="s">
        <v>220</v>
      </c>
      <c r="C10" s="217">
        <v>6021.5</v>
      </c>
      <c r="D10" s="217">
        <v>5952.8</v>
      </c>
      <c r="E10" s="83">
        <f t="shared" si="0"/>
        <v>-68.69999999999982</v>
      </c>
      <c r="F10" s="218">
        <f t="shared" si="1"/>
        <v>98.85908826704309</v>
      </c>
      <c r="G10" s="106">
        <f>D10/D42*100</f>
        <v>11.113579633816439</v>
      </c>
      <c r="H10" s="107"/>
    </row>
    <row r="11" spans="1:8" ht="48.75" customHeight="1">
      <c r="A11" s="85" t="s">
        <v>328</v>
      </c>
      <c r="B11" s="66" t="s">
        <v>324</v>
      </c>
      <c r="C11" s="217">
        <v>224.3</v>
      </c>
      <c r="D11" s="217">
        <v>224.3</v>
      </c>
      <c r="E11" s="83"/>
      <c r="F11" s="218">
        <f t="shared" si="1"/>
        <v>100</v>
      </c>
      <c r="H11" s="107"/>
    </row>
    <row r="12" spans="1:8" ht="16.5" customHeight="1" hidden="1">
      <c r="A12" s="85" t="s">
        <v>221</v>
      </c>
      <c r="B12" s="87" t="s">
        <v>222</v>
      </c>
      <c r="C12" s="104">
        <v>0</v>
      </c>
      <c r="D12" s="104">
        <v>0</v>
      </c>
      <c r="E12" s="83">
        <f t="shared" si="0"/>
        <v>0</v>
      </c>
      <c r="F12" s="84" t="e">
        <f t="shared" si="1"/>
        <v>#DIV/0!</v>
      </c>
      <c r="H12" s="107"/>
    </row>
    <row r="13" spans="1:8" ht="17.25" customHeight="1">
      <c r="A13" s="85" t="s">
        <v>103</v>
      </c>
      <c r="B13" s="87" t="s">
        <v>104</v>
      </c>
      <c r="C13" s="104">
        <v>50</v>
      </c>
      <c r="D13" s="104">
        <v>0</v>
      </c>
      <c r="E13" s="83">
        <f t="shared" si="0"/>
        <v>-50</v>
      </c>
      <c r="F13" s="84">
        <f t="shared" si="1"/>
        <v>0</v>
      </c>
      <c r="H13" s="107"/>
    </row>
    <row r="14" spans="1:8" ht="17.25" customHeight="1">
      <c r="A14" s="85" t="s">
        <v>86</v>
      </c>
      <c r="B14" s="87" t="s">
        <v>16</v>
      </c>
      <c r="C14" s="104">
        <v>7464.3</v>
      </c>
      <c r="D14" s="104">
        <v>7366.5</v>
      </c>
      <c r="E14" s="83">
        <f t="shared" si="0"/>
        <v>-97.80000000000018</v>
      </c>
      <c r="F14" s="84">
        <f t="shared" si="1"/>
        <v>98.68976327318033</v>
      </c>
      <c r="H14" s="107"/>
    </row>
    <row r="15" spans="1:8" ht="15" customHeight="1">
      <c r="A15" s="81" t="s">
        <v>223</v>
      </c>
      <c r="B15" s="88" t="s">
        <v>108</v>
      </c>
      <c r="C15" s="102">
        <f>SUM(C16:C17)</f>
        <v>363.3</v>
      </c>
      <c r="D15" s="102">
        <f>SUM(D16:D17)</f>
        <v>363.3</v>
      </c>
      <c r="E15" s="83">
        <f t="shared" si="0"/>
        <v>0</v>
      </c>
      <c r="F15" s="84">
        <f t="shared" si="1"/>
        <v>100</v>
      </c>
      <c r="H15" s="107"/>
    </row>
    <row r="16" spans="1:8" ht="15.75" customHeight="1">
      <c r="A16" s="85" t="s">
        <v>106</v>
      </c>
      <c r="B16" s="89" t="s">
        <v>224</v>
      </c>
      <c r="C16" s="103">
        <v>363.3</v>
      </c>
      <c r="D16" s="103">
        <v>363.3</v>
      </c>
      <c r="E16" s="83">
        <f t="shared" si="0"/>
        <v>0</v>
      </c>
      <c r="F16" s="84">
        <f t="shared" si="1"/>
        <v>100</v>
      </c>
      <c r="H16" s="107"/>
    </row>
    <row r="17" spans="1:8" ht="19.5" customHeight="1" hidden="1">
      <c r="A17" s="85" t="s">
        <v>225</v>
      </c>
      <c r="B17" s="90" t="s">
        <v>226</v>
      </c>
      <c r="C17" s="103"/>
      <c r="D17" s="103">
        <v>0</v>
      </c>
      <c r="E17" s="83">
        <f t="shared" si="0"/>
        <v>0</v>
      </c>
      <c r="F17" s="84" t="e">
        <f t="shared" si="1"/>
        <v>#DIV/0!</v>
      </c>
      <c r="H17" s="107"/>
    </row>
    <row r="18" spans="1:8" ht="30.75" customHeight="1">
      <c r="A18" s="81" t="s">
        <v>227</v>
      </c>
      <c r="B18" s="91" t="s">
        <v>17</v>
      </c>
      <c r="C18" s="219">
        <f>C19+C20</f>
        <v>800.8</v>
      </c>
      <c r="D18" s="219">
        <f>D19+D20</f>
        <v>800.8</v>
      </c>
      <c r="E18" s="220">
        <f t="shared" si="0"/>
        <v>0</v>
      </c>
      <c r="F18" s="218">
        <f t="shared" si="1"/>
        <v>100</v>
      </c>
      <c r="H18" s="107"/>
    </row>
    <row r="19" spans="1:8" ht="48" customHeight="1">
      <c r="A19" s="85" t="s">
        <v>52</v>
      </c>
      <c r="B19" s="92" t="s">
        <v>228</v>
      </c>
      <c r="C19" s="221">
        <v>737.4</v>
      </c>
      <c r="D19" s="221">
        <v>737.4</v>
      </c>
      <c r="E19" s="220">
        <f t="shared" si="0"/>
        <v>0</v>
      </c>
      <c r="F19" s="218">
        <f t="shared" si="1"/>
        <v>100</v>
      </c>
      <c r="H19" s="107"/>
    </row>
    <row r="20" spans="1:8" ht="33" customHeight="1">
      <c r="A20" s="85" t="s">
        <v>53</v>
      </c>
      <c r="B20" s="87" t="s">
        <v>42</v>
      </c>
      <c r="C20" s="221">
        <v>63.4</v>
      </c>
      <c r="D20" s="221">
        <v>63.4</v>
      </c>
      <c r="E20" s="220">
        <f t="shared" si="0"/>
        <v>0</v>
      </c>
      <c r="F20" s="218">
        <f t="shared" si="1"/>
        <v>100</v>
      </c>
      <c r="H20" s="107"/>
    </row>
    <row r="21" spans="1:8" ht="15.75">
      <c r="A21" s="81" t="s">
        <v>229</v>
      </c>
      <c r="B21" s="93" t="s">
        <v>18</v>
      </c>
      <c r="C21" s="219">
        <f>C22+C23</f>
        <v>8037.4</v>
      </c>
      <c r="D21" s="219">
        <f>D22+D23</f>
        <v>6787.7</v>
      </c>
      <c r="E21" s="220">
        <f t="shared" si="0"/>
        <v>-1249.6999999999998</v>
      </c>
      <c r="F21" s="218">
        <f>SUM(D21/C21*100)</f>
        <v>84.45143952024287</v>
      </c>
      <c r="H21" s="107"/>
    </row>
    <row r="22" spans="1:8" ht="17.25" customHeight="1">
      <c r="A22" s="85" t="s">
        <v>123</v>
      </c>
      <c r="B22" s="87" t="s">
        <v>230</v>
      </c>
      <c r="C22" s="221">
        <v>7729.4</v>
      </c>
      <c r="D22" s="221">
        <v>6479.7</v>
      </c>
      <c r="E22" s="220">
        <f t="shared" si="0"/>
        <v>-1249.6999999999998</v>
      </c>
      <c r="F22" s="218">
        <f aca="true" t="shared" si="2" ref="F22:F42">SUM(D22/C22*100)</f>
        <v>83.83186275778198</v>
      </c>
      <c r="H22" s="107"/>
    </row>
    <row r="23" spans="1:8" ht="33.75" customHeight="1">
      <c r="A23" s="85" t="s">
        <v>54</v>
      </c>
      <c r="B23" s="87" t="s">
        <v>231</v>
      </c>
      <c r="C23" s="221">
        <v>308</v>
      </c>
      <c r="D23" s="221">
        <v>308</v>
      </c>
      <c r="E23" s="220">
        <f t="shared" si="0"/>
        <v>0</v>
      </c>
      <c r="F23" s="218">
        <f t="shared" si="2"/>
        <v>100</v>
      </c>
      <c r="H23" s="107"/>
    </row>
    <row r="24" spans="1:8" ht="17.25" customHeight="1">
      <c r="A24" s="81" t="s">
        <v>232</v>
      </c>
      <c r="B24" s="94" t="s">
        <v>233</v>
      </c>
      <c r="C24" s="219">
        <f>C25+C26</f>
        <v>25103.6</v>
      </c>
      <c r="D24" s="219">
        <f>D25+D26</f>
        <v>24344.7</v>
      </c>
      <c r="E24" s="220">
        <f t="shared" si="0"/>
        <v>-758.8999999999978</v>
      </c>
      <c r="F24" s="218">
        <f t="shared" si="2"/>
        <v>96.97692761197598</v>
      </c>
      <c r="G24" s="106">
        <f>D24/D42*100</f>
        <v>45.45033633103263</v>
      </c>
      <c r="H24" s="107"/>
    </row>
    <row r="25" spans="1:8" ht="19.5" customHeight="1">
      <c r="A25" s="85" t="s">
        <v>55</v>
      </c>
      <c r="B25" s="95" t="s">
        <v>21</v>
      </c>
      <c r="C25" s="221">
        <v>23224.8</v>
      </c>
      <c r="D25" s="221">
        <v>22579.8</v>
      </c>
      <c r="E25" s="220">
        <f t="shared" si="0"/>
        <v>-645</v>
      </c>
      <c r="F25" s="218">
        <f t="shared" si="2"/>
        <v>97.22279632117392</v>
      </c>
      <c r="H25" s="107"/>
    </row>
    <row r="26" spans="1:8" ht="19.5" customHeight="1">
      <c r="A26" s="85" t="s">
        <v>56</v>
      </c>
      <c r="B26" s="95" t="s">
        <v>22</v>
      </c>
      <c r="C26" s="221">
        <v>1878.8</v>
      </c>
      <c r="D26" s="221">
        <v>1764.9</v>
      </c>
      <c r="E26" s="220">
        <f t="shared" si="0"/>
        <v>-113.89999999999986</v>
      </c>
      <c r="F26" s="218">
        <f t="shared" si="2"/>
        <v>93.93761975729188</v>
      </c>
      <c r="H26" s="107"/>
    </row>
    <row r="27" spans="1:8" ht="16.5" customHeight="1">
      <c r="A27" s="81" t="s">
        <v>234</v>
      </c>
      <c r="B27" s="94" t="s">
        <v>235</v>
      </c>
      <c r="C27" s="219">
        <f>C28</f>
        <v>20.1</v>
      </c>
      <c r="D27" s="219">
        <f>D28</f>
        <v>20.1</v>
      </c>
      <c r="E27" s="220">
        <f t="shared" si="0"/>
        <v>0</v>
      </c>
      <c r="F27" s="218">
        <f t="shared" si="2"/>
        <v>100</v>
      </c>
      <c r="H27" s="107"/>
    </row>
    <row r="28" spans="1:8" ht="14.25" customHeight="1">
      <c r="A28" s="85" t="s">
        <v>57</v>
      </c>
      <c r="B28" s="95" t="s">
        <v>24</v>
      </c>
      <c r="C28" s="221">
        <v>20.1</v>
      </c>
      <c r="D28" s="221">
        <v>20.1</v>
      </c>
      <c r="E28" s="220">
        <f t="shared" si="0"/>
        <v>0</v>
      </c>
      <c r="F28" s="218">
        <f t="shared" si="2"/>
        <v>100</v>
      </c>
      <c r="H28" s="107"/>
    </row>
    <row r="29" spans="1:8" ht="20.25" customHeight="1">
      <c r="A29" s="81" t="s">
        <v>236</v>
      </c>
      <c r="B29" s="94" t="s">
        <v>541</v>
      </c>
      <c r="C29" s="219">
        <f>SUM(C30:C31)</f>
        <v>6633.799999999999</v>
      </c>
      <c r="D29" s="219">
        <f>SUM(D30:D31)</f>
        <v>6164.2</v>
      </c>
      <c r="E29" s="220">
        <f t="shared" si="0"/>
        <v>-469.59999999999945</v>
      </c>
      <c r="F29" s="218">
        <f t="shared" si="2"/>
        <v>92.92110102806839</v>
      </c>
      <c r="G29" s="106">
        <f>D29/D42*100</f>
        <v>11.50825285223278</v>
      </c>
      <c r="H29" s="107"/>
    </row>
    <row r="30" spans="1:8" ht="15.75" customHeight="1">
      <c r="A30" s="85" t="s">
        <v>58</v>
      </c>
      <c r="B30" s="95" t="s">
        <v>25</v>
      </c>
      <c r="C30" s="221">
        <v>6411.9</v>
      </c>
      <c r="D30" s="221">
        <v>5942.3</v>
      </c>
      <c r="E30" s="220">
        <f t="shared" si="0"/>
        <v>-469.59999999999945</v>
      </c>
      <c r="F30" s="218">
        <f t="shared" si="2"/>
        <v>92.67611784338496</v>
      </c>
      <c r="H30" s="107"/>
    </row>
    <row r="31" spans="1:8" ht="18" customHeight="1">
      <c r="A31" s="85" t="s">
        <v>237</v>
      </c>
      <c r="B31" s="40" t="s">
        <v>542</v>
      </c>
      <c r="C31" s="221">
        <v>221.9</v>
      </c>
      <c r="D31" s="221">
        <v>221.9</v>
      </c>
      <c r="E31" s="220">
        <f t="shared" si="0"/>
        <v>0</v>
      </c>
      <c r="F31" s="218">
        <f t="shared" si="2"/>
        <v>100</v>
      </c>
      <c r="H31" s="107"/>
    </row>
    <row r="32" spans="1:8" ht="15.75" customHeight="1" hidden="1">
      <c r="A32" s="81">
        <v>1000</v>
      </c>
      <c r="B32" s="94" t="s">
        <v>105</v>
      </c>
      <c r="C32" s="219">
        <f>SUM(C33:C33)</f>
        <v>0</v>
      </c>
      <c r="D32" s="219">
        <f>SUM(D33:D33)</f>
        <v>0</v>
      </c>
      <c r="E32" s="220">
        <f t="shared" si="0"/>
        <v>0</v>
      </c>
      <c r="F32" s="218" t="e">
        <f t="shared" si="2"/>
        <v>#DIV/0!</v>
      </c>
      <c r="H32" s="107"/>
    </row>
    <row r="33" spans="1:8" ht="15.75" customHeight="1" hidden="1">
      <c r="A33" s="85" t="s">
        <v>238</v>
      </c>
      <c r="B33" s="95" t="s">
        <v>201</v>
      </c>
      <c r="C33" s="221">
        <v>0</v>
      </c>
      <c r="D33" s="221">
        <v>0</v>
      </c>
      <c r="E33" s="220">
        <f t="shared" si="0"/>
        <v>0</v>
      </c>
      <c r="F33" s="218" t="e">
        <f t="shared" si="2"/>
        <v>#DIV/0!</v>
      </c>
      <c r="H33" s="107"/>
    </row>
    <row r="34" spans="1:8" ht="19.5" customHeight="1">
      <c r="A34" s="81">
        <v>1100</v>
      </c>
      <c r="B34" s="94" t="s">
        <v>251</v>
      </c>
      <c r="C34" s="222">
        <f>SUM(C35:C36)</f>
        <v>543.4</v>
      </c>
      <c r="D34" s="222">
        <f>SUM(D35:D36)</f>
        <v>542.4</v>
      </c>
      <c r="E34" s="220">
        <f t="shared" si="0"/>
        <v>-1</v>
      </c>
      <c r="F34" s="218">
        <f t="shared" si="2"/>
        <v>99.81597350018403</v>
      </c>
      <c r="H34" s="107"/>
    </row>
    <row r="35" spans="1:8" ht="16.5" customHeight="1">
      <c r="A35" s="85" t="s">
        <v>239</v>
      </c>
      <c r="B35" s="95" t="s">
        <v>240</v>
      </c>
      <c r="C35" s="217">
        <v>543.4</v>
      </c>
      <c r="D35" s="217">
        <v>542.4</v>
      </c>
      <c r="E35" s="220">
        <f>D35-C35</f>
        <v>-1</v>
      </c>
      <c r="F35" s="218">
        <f>SUM(D35/C35*100)</f>
        <v>99.81597350018403</v>
      </c>
      <c r="H35" s="107"/>
    </row>
    <row r="36" spans="1:8" ht="15" customHeight="1" hidden="1">
      <c r="A36" s="85" t="s">
        <v>90</v>
      </c>
      <c r="B36" s="95" t="s">
        <v>91</v>
      </c>
      <c r="C36" s="223">
        <v>0</v>
      </c>
      <c r="D36" s="223">
        <v>0</v>
      </c>
      <c r="E36" s="220">
        <f t="shared" si="0"/>
        <v>0</v>
      </c>
      <c r="F36" s="218" t="e">
        <f>SUM(D36/C36*100)</f>
        <v>#DIV/0!</v>
      </c>
      <c r="H36" s="107"/>
    </row>
    <row r="37" spans="1:8" s="96" customFormat="1" ht="24" customHeight="1">
      <c r="A37" s="81" t="s">
        <v>241</v>
      </c>
      <c r="B37" s="94" t="s">
        <v>209</v>
      </c>
      <c r="C37" s="222">
        <f>SUM(C38:C39)</f>
        <v>23.5</v>
      </c>
      <c r="D37" s="222">
        <f>SUM(D38:D39)</f>
        <v>23.5</v>
      </c>
      <c r="E37" s="224">
        <f>SUM(E38:E39)</f>
        <v>0</v>
      </c>
      <c r="F37" s="218">
        <f>SUM(D37/C37*100)</f>
        <v>100</v>
      </c>
      <c r="G37" s="108"/>
      <c r="H37" s="108"/>
    </row>
    <row r="38" spans="1:8" ht="21" customHeight="1" hidden="1">
      <c r="A38" s="85" t="s">
        <v>242</v>
      </c>
      <c r="B38" s="95" t="s">
        <v>210</v>
      </c>
      <c r="C38" s="223"/>
      <c r="D38" s="223"/>
      <c r="E38" s="220">
        <f t="shared" si="0"/>
        <v>0</v>
      </c>
      <c r="F38" s="218" t="e">
        <f t="shared" si="2"/>
        <v>#DIV/0!</v>
      </c>
      <c r="H38" s="107"/>
    </row>
    <row r="39" spans="1:8" ht="31.5" customHeight="1">
      <c r="A39" s="85" t="s">
        <v>243</v>
      </c>
      <c r="B39" s="95" t="s">
        <v>211</v>
      </c>
      <c r="C39" s="223">
        <v>23.5</v>
      </c>
      <c r="D39" s="223">
        <v>23.5</v>
      </c>
      <c r="E39" s="220">
        <f t="shared" si="0"/>
        <v>0</v>
      </c>
      <c r="F39" s="218">
        <f t="shared" si="2"/>
        <v>100</v>
      </c>
      <c r="H39" s="107"/>
    </row>
    <row r="40" spans="1:8" s="96" customFormat="1" ht="30.75" customHeight="1">
      <c r="A40" s="81" t="s">
        <v>244</v>
      </c>
      <c r="B40" s="94" t="s">
        <v>214</v>
      </c>
      <c r="C40" s="222">
        <f>SUM(C41)</f>
        <v>4</v>
      </c>
      <c r="D40" s="222">
        <f>SUM(D41)</f>
        <v>0.6</v>
      </c>
      <c r="E40" s="220">
        <f t="shared" si="0"/>
        <v>-3.4</v>
      </c>
      <c r="F40" s="218">
        <f t="shared" si="2"/>
        <v>15</v>
      </c>
      <c r="G40" s="108"/>
      <c r="H40" s="108"/>
    </row>
    <row r="41" spans="1:8" ht="33" customHeight="1">
      <c r="A41" s="85" t="s">
        <v>245</v>
      </c>
      <c r="B41" s="95" t="s">
        <v>246</v>
      </c>
      <c r="C41" s="223">
        <v>4</v>
      </c>
      <c r="D41" s="223">
        <v>0.6</v>
      </c>
      <c r="E41" s="220">
        <f t="shared" si="0"/>
        <v>-3.4</v>
      </c>
      <c r="F41" s="218">
        <f t="shared" si="2"/>
        <v>15</v>
      </c>
      <c r="H41" s="107"/>
    </row>
    <row r="42" spans="1:8" ht="16.5" customHeight="1">
      <c r="A42" s="81" t="s">
        <v>247</v>
      </c>
      <c r="B42" s="94" t="s">
        <v>248</v>
      </c>
      <c r="C42" s="225">
        <f>C8+C15+C18+C21+C24+C27+C29+C32+C34+C37+C40</f>
        <v>56263.6</v>
      </c>
      <c r="D42" s="225">
        <f>D8+D15+D18+D21+D24+D29+D32+D34+D27+D37+D40-0.2</f>
        <v>53563.299999999996</v>
      </c>
      <c r="E42" s="226">
        <f>E8+E15+E18+E21+E24+E29+E32+E34+E27+E37+E40</f>
        <v>-2700.099999999997</v>
      </c>
      <c r="F42" s="218">
        <f t="shared" si="2"/>
        <v>95.20062704839363</v>
      </c>
      <c r="H42" s="107"/>
    </row>
    <row r="43" s="61" customFormat="1" ht="9" customHeight="1">
      <c r="G43" s="202"/>
    </row>
    <row r="44" spans="1:7" s="61" customFormat="1" ht="24.75" customHeight="1">
      <c r="A44" s="98"/>
      <c r="B44" s="98"/>
      <c r="C44" s="98"/>
      <c r="D44" s="99"/>
      <c r="E44" s="100"/>
      <c r="F44" s="100"/>
      <c r="G44" s="202"/>
    </row>
    <row r="45" spans="1:7" s="167" customFormat="1" ht="24.75" customHeight="1">
      <c r="A45" s="337" t="s">
        <v>346</v>
      </c>
      <c r="B45" s="337"/>
      <c r="C45" s="164"/>
      <c r="D45" s="165"/>
      <c r="E45" s="166"/>
      <c r="F45" s="164" t="s">
        <v>347</v>
      </c>
      <c r="G45" s="203"/>
    </row>
    <row r="46" spans="1:6" ht="24.75" customHeight="1">
      <c r="A46" s="101"/>
      <c r="B46" s="101"/>
      <c r="C46" s="101"/>
      <c r="D46" s="101"/>
      <c r="E46" s="101"/>
      <c r="F46" s="101"/>
    </row>
    <row r="47" spans="1:6" ht="24.75" customHeight="1">
      <c r="A47" s="338"/>
      <c r="B47" s="338"/>
      <c r="C47" s="11"/>
      <c r="D47" s="11"/>
      <c r="E47" s="11"/>
      <c r="F47" s="11"/>
    </row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</sheetData>
  <sheetProtection/>
  <mergeCells count="5">
    <mergeCell ref="A45:B45"/>
    <mergeCell ref="A47:B47"/>
    <mergeCell ref="C2:F2"/>
    <mergeCell ref="C1:F1"/>
    <mergeCell ref="A4:F5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6"/>
  <sheetViews>
    <sheetView zoomScale="90" zoomScaleNormal="90" zoomScalePageLayoutView="0" workbookViewId="0" topLeftCell="A7">
      <selection activeCell="B29" sqref="B29"/>
    </sheetView>
  </sheetViews>
  <sheetFormatPr defaultColWidth="9.00390625" defaultRowHeight="12.75"/>
  <cols>
    <col min="1" max="1" width="31.875" style="12" customWidth="1"/>
    <col min="2" max="2" width="44.125" style="0" customWidth="1"/>
    <col min="3" max="3" width="17.875" style="130" customWidth="1"/>
    <col min="4" max="4" width="17.625" style="0" customWidth="1"/>
    <col min="5" max="5" width="4.00390625" style="0" customWidth="1"/>
  </cols>
  <sheetData>
    <row r="2" spans="3:7" ht="30" customHeight="1">
      <c r="C2" s="344" t="s">
        <v>277</v>
      </c>
      <c r="D2" s="344"/>
      <c r="E2" s="344"/>
      <c r="F2" s="77"/>
      <c r="G2" s="75"/>
    </row>
    <row r="3" spans="1:7" ht="67.5" customHeight="1">
      <c r="A3" s="72"/>
      <c r="B3" s="11"/>
      <c r="C3" s="339" t="s">
        <v>329</v>
      </c>
      <c r="D3" s="246"/>
      <c r="E3" s="246"/>
      <c r="F3" s="1"/>
      <c r="G3" s="73"/>
    </row>
    <row r="5" spans="1:4" ht="39" customHeight="1">
      <c r="A5" s="343" t="s">
        <v>418</v>
      </c>
      <c r="B5" s="343"/>
      <c r="C5" s="343"/>
      <c r="D5" s="343"/>
    </row>
    <row r="7" ht="15.75">
      <c r="D7" s="77" t="s">
        <v>250</v>
      </c>
    </row>
    <row r="8" spans="1:4" ht="87" customHeight="1">
      <c r="A8" s="128" t="s">
        <v>259</v>
      </c>
      <c r="B8" s="128" t="s">
        <v>260</v>
      </c>
      <c r="C8" s="131" t="s">
        <v>413</v>
      </c>
      <c r="D8" s="128" t="s">
        <v>419</v>
      </c>
    </row>
    <row r="9" spans="1:4" ht="15" customHeight="1">
      <c r="A9" s="128">
        <v>1</v>
      </c>
      <c r="B9" s="128">
        <v>2</v>
      </c>
      <c r="C9" s="134">
        <v>3</v>
      </c>
      <c r="D9" s="135">
        <v>4</v>
      </c>
    </row>
    <row r="10" spans="1:4" ht="34.5" customHeight="1">
      <c r="A10" s="128"/>
      <c r="B10" s="137" t="s">
        <v>337</v>
      </c>
      <c r="C10" s="243">
        <f>C11</f>
        <v>4697.4</v>
      </c>
      <c r="D10" s="243">
        <f>D11</f>
        <v>886.09</v>
      </c>
    </row>
    <row r="11" spans="1:4" ht="34.5" customHeight="1">
      <c r="A11" s="136"/>
      <c r="B11" s="137" t="s">
        <v>43</v>
      </c>
      <c r="C11" s="132">
        <v>4697.4</v>
      </c>
      <c r="D11" s="132">
        <v>886.09</v>
      </c>
    </row>
    <row r="12" spans="1:4" ht="14.25" customHeight="1">
      <c r="A12" s="136"/>
      <c r="B12" s="138" t="s">
        <v>261</v>
      </c>
      <c r="C12" s="227"/>
      <c r="D12" s="228"/>
    </row>
    <row r="13" spans="1:4" ht="34.5" customHeight="1" hidden="1">
      <c r="A13" s="136" t="s">
        <v>262</v>
      </c>
      <c r="B13" s="138" t="s">
        <v>263</v>
      </c>
      <c r="C13" s="229">
        <f>C17+C14</f>
        <v>0</v>
      </c>
      <c r="D13" s="229">
        <f>D17+D14</f>
        <v>0</v>
      </c>
    </row>
    <row r="14" spans="1:4" ht="15" customHeight="1" hidden="1">
      <c r="A14" s="341" t="s">
        <v>264</v>
      </c>
      <c r="B14" s="342" t="s">
        <v>265</v>
      </c>
      <c r="C14" s="345">
        <f>C16</f>
        <v>0</v>
      </c>
      <c r="D14" s="345">
        <f>D16</f>
        <v>0</v>
      </c>
    </row>
    <row r="15" spans="1:4" ht="20.25" customHeight="1" hidden="1">
      <c r="A15" s="341"/>
      <c r="B15" s="342"/>
      <c r="C15" s="346"/>
      <c r="D15" s="346"/>
    </row>
    <row r="16" spans="1:4" ht="47.25" customHeight="1" hidden="1">
      <c r="A16" s="136" t="s">
        <v>266</v>
      </c>
      <c r="B16" s="139" t="s">
        <v>267</v>
      </c>
      <c r="C16" s="228">
        <v>0</v>
      </c>
      <c r="D16" s="228">
        <v>0</v>
      </c>
    </row>
    <row r="17" spans="1:4" ht="47.25" customHeight="1" hidden="1">
      <c r="A17" s="136" t="s">
        <v>268</v>
      </c>
      <c r="B17" s="139" t="s">
        <v>269</v>
      </c>
      <c r="C17" s="228">
        <v>0</v>
      </c>
      <c r="D17" s="228">
        <v>0</v>
      </c>
    </row>
    <row r="18" spans="1:4" ht="49.5" customHeight="1" hidden="1">
      <c r="A18" s="136" t="s">
        <v>270</v>
      </c>
      <c r="B18" s="139" t="s">
        <v>271</v>
      </c>
      <c r="C18" s="228"/>
      <c r="D18" s="228"/>
    </row>
    <row r="19" spans="1:4" ht="50.25" customHeight="1">
      <c r="A19" s="145" t="s">
        <v>545</v>
      </c>
      <c r="B19" s="138" t="s">
        <v>550</v>
      </c>
      <c r="C19" s="228">
        <f>C20+C22</f>
        <v>2185</v>
      </c>
      <c r="D19" s="228">
        <f>D20+D22</f>
        <v>2185</v>
      </c>
    </row>
    <row r="20" spans="1:4" ht="41.25" customHeight="1">
      <c r="A20" s="136" t="s">
        <v>546</v>
      </c>
      <c r="B20" s="139" t="s">
        <v>265</v>
      </c>
      <c r="C20" s="228">
        <f>C21</f>
        <v>2300</v>
      </c>
      <c r="D20" s="228">
        <f>D21</f>
        <v>2300</v>
      </c>
    </row>
    <row r="21" spans="1:4" ht="48.75" customHeight="1">
      <c r="A21" s="136" t="s">
        <v>547</v>
      </c>
      <c r="B21" s="139" t="s">
        <v>267</v>
      </c>
      <c r="C21" s="228">
        <v>2300</v>
      </c>
      <c r="D21" s="228">
        <v>2300</v>
      </c>
    </row>
    <row r="22" spans="1:4" ht="48.75" customHeight="1">
      <c r="A22" s="136" t="s">
        <v>548</v>
      </c>
      <c r="B22" s="139" t="s">
        <v>269</v>
      </c>
      <c r="C22" s="228">
        <f>C23</f>
        <v>-115</v>
      </c>
      <c r="D22" s="228">
        <f>D23</f>
        <v>-115</v>
      </c>
    </row>
    <row r="23" spans="1:4" ht="48.75" customHeight="1">
      <c r="A23" s="136" t="s">
        <v>549</v>
      </c>
      <c r="B23" s="139" t="s">
        <v>271</v>
      </c>
      <c r="C23" s="228">
        <v>-115</v>
      </c>
      <c r="D23" s="228">
        <v>-115</v>
      </c>
    </row>
    <row r="24" spans="1:4" ht="34.5" customHeight="1">
      <c r="A24" s="140" t="s">
        <v>29</v>
      </c>
      <c r="B24" s="141" t="s">
        <v>44</v>
      </c>
      <c r="C24" s="230">
        <f>C29+C25</f>
        <v>2512.4000000000015</v>
      </c>
      <c r="D24" s="244">
        <f>D29+D25</f>
        <v>-1298.9000000000015</v>
      </c>
    </row>
    <row r="25" spans="1:4" ht="34.5" customHeight="1">
      <c r="A25" s="142" t="s">
        <v>30</v>
      </c>
      <c r="B25" s="14" t="s">
        <v>31</v>
      </c>
      <c r="C25" s="132">
        <f aca="true" t="shared" si="0" ref="C25:D27">C26</f>
        <v>-53923.9</v>
      </c>
      <c r="D25" s="132">
        <f t="shared" si="0"/>
        <v>-55399.8</v>
      </c>
    </row>
    <row r="26" spans="1:4" ht="34.5" customHeight="1">
      <c r="A26" s="142" t="s">
        <v>32</v>
      </c>
      <c r="B26" s="14" t="s">
        <v>33</v>
      </c>
      <c r="C26" s="133">
        <f t="shared" si="0"/>
        <v>-53923.9</v>
      </c>
      <c r="D26" s="133">
        <f t="shared" si="0"/>
        <v>-55399.8</v>
      </c>
    </row>
    <row r="27" spans="1:4" ht="34.5" customHeight="1">
      <c r="A27" s="142" t="s">
        <v>34</v>
      </c>
      <c r="B27" s="14" t="s">
        <v>35</v>
      </c>
      <c r="C27" s="133">
        <f t="shared" si="0"/>
        <v>-53923.9</v>
      </c>
      <c r="D27" s="133">
        <f t="shared" si="0"/>
        <v>-55399.8</v>
      </c>
    </row>
    <row r="28" spans="1:4" ht="34.5" customHeight="1">
      <c r="A28" s="142" t="s">
        <v>272</v>
      </c>
      <c r="B28" s="14" t="s">
        <v>273</v>
      </c>
      <c r="C28" s="133">
        <v>-53923.9</v>
      </c>
      <c r="D28" s="133">
        <v>-55399.8</v>
      </c>
    </row>
    <row r="29" spans="1:4" ht="24.75" customHeight="1">
      <c r="A29" s="142" t="s">
        <v>36</v>
      </c>
      <c r="B29" s="14" t="s">
        <v>37</v>
      </c>
      <c r="C29" s="133">
        <f aca="true" t="shared" si="1" ref="C29:D31">C30</f>
        <v>56436.3</v>
      </c>
      <c r="D29" s="133">
        <f t="shared" si="1"/>
        <v>54100.9</v>
      </c>
    </row>
    <row r="30" spans="1:4" ht="33" customHeight="1">
      <c r="A30" s="142" t="s">
        <v>38</v>
      </c>
      <c r="B30" s="14" t="s">
        <v>274</v>
      </c>
      <c r="C30" s="133">
        <f t="shared" si="1"/>
        <v>56436.3</v>
      </c>
      <c r="D30" s="133">
        <f t="shared" si="1"/>
        <v>54100.9</v>
      </c>
    </row>
    <row r="31" spans="1:4" ht="34.5" customHeight="1">
      <c r="A31" s="142" t="s">
        <v>39</v>
      </c>
      <c r="B31" s="14" t="s">
        <v>336</v>
      </c>
      <c r="C31" s="133">
        <f t="shared" si="1"/>
        <v>56436.3</v>
      </c>
      <c r="D31" s="133">
        <f t="shared" si="1"/>
        <v>54100.9</v>
      </c>
    </row>
    <row r="32" spans="1:4" ht="34.5" customHeight="1">
      <c r="A32" s="142" t="s">
        <v>275</v>
      </c>
      <c r="B32" s="14" t="s">
        <v>276</v>
      </c>
      <c r="C32" s="133">
        <v>56436.3</v>
      </c>
      <c r="D32" s="133">
        <v>54100.9</v>
      </c>
    </row>
    <row r="36" spans="1:7" s="167" customFormat="1" ht="24.75" customHeight="1">
      <c r="A36" s="337" t="s">
        <v>346</v>
      </c>
      <c r="B36" s="337"/>
      <c r="C36" s="164"/>
      <c r="D36" s="164" t="s">
        <v>347</v>
      </c>
      <c r="E36" s="166"/>
      <c r="G36" s="166"/>
    </row>
  </sheetData>
  <sheetProtection/>
  <mergeCells count="8">
    <mergeCell ref="A14:A15"/>
    <mergeCell ref="B14:B15"/>
    <mergeCell ref="A5:D5"/>
    <mergeCell ref="A36:B36"/>
    <mergeCell ref="C2:E2"/>
    <mergeCell ref="C3:E3"/>
    <mergeCell ref="C14:C15"/>
    <mergeCell ref="D14:D15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6"/>
  <sheetViews>
    <sheetView zoomScale="90" zoomScaleNormal="90" zoomScalePageLayoutView="0" workbookViewId="0" topLeftCell="A29">
      <selection activeCell="A33" sqref="A33"/>
    </sheetView>
  </sheetViews>
  <sheetFormatPr defaultColWidth="9.00390625" defaultRowHeight="12.75"/>
  <cols>
    <col min="1" max="1" width="12.25390625" style="0" customWidth="1"/>
    <col min="2" max="2" width="73.875" style="0" customWidth="1"/>
    <col min="3" max="3" width="16.75390625" style="126" customWidth="1"/>
    <col min="4" max="4" width="14.875" style="126" customWidth="1"/>
    <col min="5" max="5" width="14.125" style="0" customWidth="1"/>
    <col min="6" max="6" width="0.12890625" style="0" hidden="1" customWidth="1"/>
    <col min="7" max="7" width="5.625" style="0" customWidth="1"/>
    <col min="8" max="8" width="15.75390625" style="0" hidden="1" customWidth="1"/>
  </cols>
  <sheetData>
    <row r="2" spans="3:5" ht="21" customHeight="1">
      <c r="C2" s="344" t="s">
        <v>278</v>
      </c>
      <c r="D2" s="344"/>
      <c r="E2" s="344"/>
    </row>
    <row r="3" spans="1:9" s="117" customFormat="1" ht="101.25" customHeight="1">
      <c r="A3" s="115"/>
      <c r="B3" s="115"/>
      <c r="C3" s="347" t="s">
        <v>330</v>
      </c>
      <c r="D3" s="246"/>
      <c r="E3" s="246"/>
      <c r="F3" s="116"/>
      <c r="G3" s="116"/>
      <c r="H3" s="116"/>
      <c r="I3" s="116"/>
    </row>
    <row r="4" spans="1:9" ht="16.5" customHeight="1" hidden="1">
      <c r="A4" s="11"/>
      <c r="B4" s="11"/>
      <c r="C4" s="118"/>
      <c r="D4" s="118"/>
      <c r="E4" s="109"/>
      <c r="F4" s="109"/>
      <c r="G4" s="109"/>
      <c r="H4" s="109"/>
      <c r="I4" s="1"/>
    </row>
    <row r="5" spans="1:8" ht="29.25" customHeight="1" hidden="1">
      <c r="A5" s="11"/>
      <c r="B5" s="11"/>
      <c r="C5" s="118"/>
      <c r="D5" s="118"/>
      <c r="E5" s="74"/>
      <c r="F5" s="74"/>
      <c r="G5" s="40"/>
      <c r="H5" s="11"/>
    </row>
    <row r="6" spans="1:8" s="115" customFormat="1" ht="28.5" customHeight="1">
      <c r="A6" s="348" t="s">
        <v>570</v>
      </c>
      <c r="B6" s="348"/>
      <c r="C6" s="348"/>
      <c r="D6" s="348"/>
      <c r="E6" s="348"/>
      <c r="F6" s="348"/>
      <c r="G6" s="348"/>
      <c r="H6" s="349"/>
    </row>
    <row r="7" spans="1:8" s="115" customFormat="1" ht="19.5" customHeight="1">
      <c r="A7" s="348"/>
      <c r="B7" s="348"/>
      <c r="C7" s="348"/>
      <c r="D7" s="348"/>
      <c r="E7" s="348"/>
      <c r="F7" s="348"/>
      <c r="G7" s="348"/>
      <c r="H7" s="349"/>
    </row>
    <row r="8" spans="1:8" ht="27.75" customHeight="1">
      <c r="A8" s="11"/>
      <c r="B8" s="52"/>
      <c r="C8" s="119"/>
      <c r="D8" s="119"/>
      <c r="E8" s="120" t="s">
        <v>250</v>
      </c>
      <c r="F8" s="76"/>
      <c r="G8" s="52"/>
      <c r="H8" s="77" t="s">
        <v>252</v>
      </c>
    </row>
    <row r="9" spans="1:8" ht="39.75" customHeight="1">
      <c r="A9" s="144" t="s">
        <v>255</v>
      </c>
      <c r="B9" s="145" t="s">
        <v>149</v>
      </c>
      <c r="C9" s="143" t="s">
        <v>420</v>
      </c>
      <c r="D9" s="143" t="s">
        <v>414</v>
      </c>
      <c r="E9" s="143" t="s">
        <v>256</v>
      </c>
      <c r="F9" s="121"/>
      <c r="G9" s="121"/>
      <c r="H9" s="122"/>
    </row>
    <row r="10" spans="1:8" ht="33" customHeight="1">
      <c r="A10" s="146">
        <v>1</v>
      </c>
      <c r="B10" s="169" t="s">
        <v>551</v>
      </c>
      <c r="C10" s="170">
        <v>101.4</v>
      </c>
      <c r="D10" s="170">
        <v>101.4</v>
      </c>
      <c r="E10" s="171">
        <f>D10/C10*100</f>
        <v>100</v>
      </c>
      <c r="F10" s="123"/>
      <c r="G10" s="124"/>
      <c r="H10" s="124"/>
    </row>
    <row r="11" spans="1:8" ht="32.25" customHeight="1">
      <c r="A11" s="146">
        <v>2</v>
      </c>
      <c r="B11" s="169" t="s">
        <v>437</v>
      </c>
      <c r="C11" s="170">
        <v>116</v>
      </c>
      <c r="D11" s="170">
        <v>116</v>
      </c>
      <c r="E11" s="171">
        <f>D11/C11*100</f>
        <v>100</v>
      </c>
      <c r="F11" s="125"/>
      <c r="G11" s="125"/>
      <c r="H11" s="125"/>
    </row>
    <row r="12" spans="1:8" ht="47.25" customHeight="1">
      <c r="A12" s="146">
        <v>3</v>
      </c>
      <c r="B12" s="169" t="s">
        <v>552</v>
      </c>
      <c r="C12" s="170">
        <v>101.1</v>
      </c>
      <c r="D12" s="170">
        <v>101.1</v>
      </c>
      <c r="E12" s="171">
        <f aca="true" t="shared" si="0" ref="E12:E33">D12/C12*100</f>
        <v>100</v>
      </c>
      <c r="F12" s="114"/>
      <c r="G12" s="11"/>
      <c r="H12" s="11"/>
    </row>
    <row r="13" spans="1:8" ht="68.25" customHeight="1">
      <c r="A13" s="146">
        <v>4</v>
      </c>
      <c r="B13" s="169" t="s">
        <v>553</v>
      </c>
      <c r="C13" s="170">
        <v>60</v>
      </c>
      <c r="D13" s="170">
        <v>60</v>
      </c>
      <c r="E13" s="171">
        <f>D13/C13*100</f>
        <v>100</v>
      </c>
      <c r="F13" s="11"/>
      <c r="G13" s="11"/>
      <c r="H13" s="11"/>
    </row>
    <row r="14" spans="1:5" ht="48" customHeight="1">
      <c r="A14" s="146">
        <v>5</v>
      </c>
      <c r="B14" s="169" t="s">
        <v>554</v>
      </c>
      <c r="C14" s="170">
        <v>63.4</v>
      </c>
      <c r="D14" s="170">
        <v>63.4</v>
      </c>
      <c r="E14" s="171">
        <f t="shared" si="0"/>
        <v>100</v>
      </c>
    </row>
    <row r="15" spans="1:5" ht="66" customHeight="1">
      <c r="A15" s="146">
        <v>6</v>
      </c>
      <c r="B15" s="147" t="s">
        <v>555</v>
      </c>
      <c r="C15" s="172">
        <v>7729.4</v>
      </c>
      <c r="D15" s="172">
        <v>6479.7</v>
      </c>
      <c r="E15" s="171">
        <f t="shared" si="0"/>
        <v>83.83186275778198</v>
      </c>
    </row>
    <row r="16" spans="1:5" ht="33.75" customHeight="1">
      <c r="A16" s="146">
        <v>7</v>
      </c>
      <c r="B16" s="147" t="s">
        <v>556</v>
      </c>
      <c r="C16" s="172">
        <v>178</v>
      </c>
      <c r="D16" s="172">
        <v>178</v>
      </c>
      <c r="E16" s="171">
        <f t="shared" si="0"/>
        <v>100</v>
      </c>
    </row>
    <row r="17" spans="1:5" ht="50.25" customHeight="1">
      <c r="A17" s="146">
        <v>8</v>
      </c>
      <c r="B17" s="147" t="s">
        <v>573</v>
      </c>
      <c r="C17" s="172">
        <v>30</v>
      </c>
      <c r="D17" s="172">
        <v>30</v>
      </c>
      <c r="E17" s="171">
        <f t="shared" si="0"/>
        <v>100</v>
      </c>
    </row>
    <row r="18" spans="1:5" ht="47.25" customHeight="1" hidden="1">
      <c r="A18" s="146">
        <v>9</v>
      </c>
      <c r="B18" s="169" t="s">
        <v>465</v>
      </c>
      <c r="C18" s="170">
        <v>0</v>
      </c>
      <c r="D18" s="170">
        <v>0</v>
      </c>
      <c r="E18" s="171" t="e">
        <f t="shared" si="0"/>
        <v>#DIV/0!</v>
      </c>
    </row>
    <row r="19" spans="1:5" ht="48.75" customHeight="1">
      <c r="A19" s="146">
        <v>9</v>
      </c>
      <c r="B19" s="169" t="s">
        <v>471</v>
      </c>
      <c r="C19" s="170">
        <v>100</v>
      </c>
      <c r="D19" s="170">
        <v>100</v>
      </c>
      <c r="E19" s="171">
        <f t="shared" si="0"/>
        <v>100</v>
      </c>
    </row>
    <row r="20" spans="1:5" ht="33" customHeight="1" hidden="1">
      <c r="A20" s="146">
        <v>11</v>
      </c>
      <c r="B20" s="169" t="s">
        <v>557</v>
      </c>
      <c r="C20" s="170">
        <v>0</v>
      </c>
      <c r="D20" s="170">
        <v>0</v>
      </c>
      <c r="E20" s="171" t="e">
        <f t="shared" si="0"/>
        <v>#DIV/0!</v>
      </c>
    </row>
    <row r="21" spans="1:5" ht="37.5" customHeight="1">
      <c r="A21" s="146">
        <v>10</v>
      </c>
      <c r="B21" s="169" t="s">
        <v>558</v>
      </c>
      <c r="C21" s="170">
        <v>5070</v>
      </c>
      <c r="D21" s="170">
        <v>4425</v>
      </c>
      <c r="E21" s="171">
        <f t="shared" si="0"/>
        <v>87.27810650887574</v>
      </c>
    </row>
    <row r="22" spans="1:5" ht="63">
      <c r="A22" s="146">
        <v>11</v>
      </c>
      <c r="B22" s="169" t="s">
        <v>559</v>
      </c>
      <c r="C22" s="170">
        <v>2803.1</v>
      </c>
      <c r="D22" s="170">
        <v>2803.1</v>
      </c>
      <c r="E22" s="171">
        <f t="shared" si="0"/>
        <v>100</v>
      </c>
    </row>
    <row r="23" spans="1:5" ht="47.25">
      <c r="A23" s="146">
        <v>12</v>
      </c>
      <c r="B23" s="148" t="s">
        <v>560</v>
      </c>
      <c r="C23" s="173">
        <v>1831.4</v>
      </c>
      <c r="D23" s="173">
        <v>1717.5</v>
      </c>
      <c r="E23" s="171">
        <f t="shared" si="0"/>
        <v>93.78071420770995</v>
      </c>
    </row>
    <row r="24" spans="1:5" ht="30.75" customHeight="1">
      <c r="A24" s="146">
        <v>13</v>
      </c>
      <c r="B24" s="148" t="s">
        <v>561</v>
      </c>
      <c r="C24" s="173">
        <f>47.4+20.1</f>
        <v>67.5</v>
      </c>
      <c r="D24" s="173">
        <f>47.4+20.1</f>
        <v>67.5</v>
      </c>
      <c r="E24" s="171">
        <f t="shared" si="0"/>
        <v>100</v>
      </c>
    </row>
    <row r="25" spans="1:5" ht="15.75" hidden="1">
      <c r="A25" s="146">
        <v>14</v>
      </c>
      <c r="B25" s="148" t="s">
        <v>497</v>
      </c>
      <c r="C25" s="173">
        <v>0</v>
      </c>
      <c r="D25" s="173">
        <v>0</v>
      </c>
      <c r="E25" s="171" t="e">
        <f t="shared" si="0"/>
        <v>#DIV/0!</v>
      </c>
    </row>
    <row r="26" spans="1:5" ht="15.75">
      <c r="A26" s="146">
        <v>14</v>
      </c>
      <c r="B26" s="148" t="s">
        <v>499</v>
      </c>
      <c r="C26" s="173">
        <v>6633.8</v>
      </c>
      <c r="D26" s="173">
        <v>6164.2</v>
      </c>
      <c r="E26" s="171">
        <f t="shared" si="0"/>
        <v>92.92110102806838</v>
      </c>
    </row>
    <row r="27" spans="1:5" ht="31.5">
      <c r="A27" s="146">
        <v>15</v>
      </c>
      <c r="B27" s="148" t="s">
        <v>513</v>
      </c>
      <c r="C27" s="173">
        <v>76.3</v>
      </c>
      <c r="D27" s="173">
        <v>76.2</v>
      </c>
      <c r="E27" s="171">
        <f t="shared" si="0"/>
        <v>99.8689384010485</v>
      </c>
    </row>
    <row r="28" spans="1:5" ht="63" customHeight="1">
      <c r="A28" s="146">
        <v>16</v>
      </c>
      <c r="B28" s="147" t="s">
        <v>564</v>
      </c>
      <c r="C28" s="172">
        <v>168.5</v>
      </c>
      <c r="D28" s="172">
        <v>168.5</v>
      </c>
      <c r="E28" s="171">
        <f t="shared" si="0"/>
        <v>100</v>
      </c>
    </row>
    <row r="29" spans="1:5" ht="31.5" customHeight="1">
      <c r="A29" s="146">
        <v>17</v>
      </c>
      <c r="B29" s="149" t="s">
        <v>562</v>
      </c>
      <c r="C29" s="173">
        <v>221.9</v>
      </c>
      <c r="D29" s="173">
        <v>221.9</v>
      </c>
      <c r="E29" s="171">
        <f t="shared" si="0"/>
        <v>100</v>
      </c>
    </row>
    <row r="30" spans="1:5" ht="15.75" hidden="1">
      <c r="A30" s="146">
        <v>18</v>
      </c>
      <c r="B30" s="149" t="s">
        <v>563</v>
      </c>
      <c r="C30" s="173">
        <v>0</v>
      </c>
      <c r="D30" s="173">
        <v>0</v>
      </c>
      <c r="E30" s="171" t="e">
        <f t="shared" si="0"/>
        <v>#DIV/0!</v>
      </c>
    </row>
    <row r="31" spans="1:5" ht="48.75" customHeight="1">
      <c r="A31" s="146">
        <v>18</v>
      </c>
      <c r="B31" s="149" t="s">
        <v>531</v>
      </c>
      <c r="C31" s="173">
        <v>543.4</v>
      </c>
      <c r="D31" s="173">
        <v>542.4</v>
      </c>
      <c r="E31" s="171">
        <f t="shared" si="0"/>
        <v>99.81597350018403</v>
      </c>
    </row>
    <row r="32" spans="1:5" ht="33" customHeight="1">
      <c r="A32" s="146">
        <v>19</v>
      </c>
      <c r="B32" s="149" t="s">
        <v>533</v>
      </c>
      <c r="C32" s="173">
        <v>23.5</v>
      </c>
      <c r="D32" s="173">
        <v>23.5</v>
      </c>
      <c r="E32" s="171">
        <f t="shared" si="0"/>
        <v>100</v>
      </c>
    </row>
    <row r="33" spans="1:5" ht="15.75">
      <c r="A33" s="150"/>
      <c r="B33" s="32" t="s">
        <v>257</v>
      </c>
      <c r="C33" s="174">
        <f>SUM(C10:C32)</f>
        <v>25918.7</v>
      </c>
      <c r="D33" s="174">
        <f>SUM(D10:D32)</f>
        <v>23439.4</v>
      </c>
      <c r="E33" s="171">
        <f t="shared" si="0"/>
        <v>90.43431962251194</v>
      </c>
    </row>
    <row r="35" ht="33" customHeight="1"/>
    <row r="36" spans="1:5" s="115" customFormat="1" ht="18.75">
      <c r="A36" s="350" t="s">
        <v>346</v>
      </c>
      <c r="B36" s="350"/>
      <c r="C36" s="127"/>
      <c r="D36" s="127"/>
      <c r="E36" s="115" t="s">
        <v>347</v>
      </c>
    </row>
  </sheetData>
  <sheetProtection/>
  <mergeCells count="4">
    <mergeCell ref="C3:E3"/>
    <mergeCell ref="A6:H7"/>
    <mergeCell ref="A36:B36"/>
    <mergeCell ref="C2:E2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H1" sqref="H1"/>
    </sheetView>
  </sheetViews>
  <sheetFormatPr defaultColWidth="9.00390625" defaultRowHeight="12.75"/>
  <cols>
    <col min="1" max="1" width="7.875" style="0" customWidth="1"/>
    <col min="2" max="2" width="39.875" style="0" customWidth="1"/>
    <col min="3" max="3" width="14.875" style="0" customWidth="1"/>
    <col min="4" max="4" width="14.625" style="0" customWidth="1"/>
    <col min="5" max="5" width="13.625" style="0" customWidth="1"/>
    <col min="6" max="6" width="13.75390625" style="0" customWidth="1"/>
    <col min="7" max="7" width="2.875" style="0" customWidth="1"/>
  </cols>
  <sheetData>
    <row r="1" spans="3:6" ht="36.75" customHeight="1">
      <c r="C1" s="344" t="s">
        <v>258</v>
      </c>
      <c r="D1" s="344"/>
      <c r="E1" s="344"/>
      <c r="F1" s="344"/>
    </row>
    <row r="2" spans="1:7" ht="69.75" customHeight="1">
      <c r="A2" s="11"/>
      <c r="B2" s="11"/>
      <c r="D2" s="339" t="s">
        <v>331</v>
      </c>
      <c r="E2" s="339"/>
      <c r="F2" s="339"/>
      <c r="G2" s="1"/>
    </row>
    <row r="3" spans="1:6" ht="25.5" customHeight="1">
      <c r="A3" s="256" t="s">
        <v>421</v>
      </c>
      <c r="B3" s="256"/>
      <c r="C3" s="256"/>
      <c r="D3" s="256"/>
      <c r="E3" s="256"/>
      <c r="F3" s="340"/>
    </row>
    <row r="4" spans="1:6" ht="21.75" customHeight="1">
      <c r="A4" s="256"/>
      <c r="B4" s="256"/>
      <c r="C4" s="256"/>
      <c r="D4" s="256"/>
      <c r="E4" s="256"/>
      <c r="F4" s="340"/>
    </row>
    <row r="5" spans="1:6" ht="27.75" customHeight="1">
      <c r="A5" s="11"/>
      <c r="B5" s="52"/>
      <c r="C5" s="76"/>
      <c r="D5" s="76"/>
      <c r="E5" s="52"/>
      <c r="F5" s="77" t="s">
        <v>250</v>
      </c>
    </row>
    <row r="6" spans="1:6" ht="66.75" customHeight="1">
      <c r="A6" s="78"/>
      <c r="B6" s="152" t="s">
        <v>149</v>
      </c>
      <c r="C6" s="79" t="s">
        <v>59</v>
      </c>
      <c r="D6" s="79" t="s">
        <v>543</v>
      </c>
      <c r="E6" s="80" t="s">
        <v>544</v>
      </c>
      <c r="F6" s="110" t="s">
        <v>253</v>
      </c>
    </row>
    <row r="7" spans="1:6" ht="17.25" customHeight="1">
      <c r="A7" s="85" t="s">
        <v>103</v>
      </c>
      <c r="B7" s="87" t="s">
        <v>104</v>
      </c>
      <c r="C7" s="104">
        <v>50</v>
      </c>
      <c r="D7" s="104">
        <v>50</v>
      </c>
      <c r="E7" s="111">
        <v>0</v>
      </c>
      <c r="F7" s="112" t="s">
        <v>254</v>
      </c>
    </row>
    <row r="8" spans="1:6" ht="16.5" customHeight="1">
      <c r="A8" s="81"/>
      <c r="B8" s="94" t="s">
        <v>248</v>
      </c>
      <c r="C8" s="105">
        <f>C7</f>
        <v>50</v>
      </c>
      <c r="D8" s="105">
        <f>D7</f>
        <v>50</v>
      </c>
      <c r="E8" s="105">
        <f>E7</f>
        <v>0</v>
      </c>
      <c r="F8" s="105" t="str">
        <f>F7</f>
        <v> -</v>
      </c>
    </row>
    <row r="9" spans="1:6" ht="15.75">
      <c r="A9" s="113"/>
      <c r="B9" s="113"/>
      <c r="C9" s="114"/>
      <c r="D9" s="114"/>
      <c r="E9" s="11"/>
      <c r="F9" s="11"/>
    </row>
    <row r="10" spans="1:6" ht="15.75">
      <c r="A10" s="113"/>
      <c r="B10" s="113"/>
      <c r="C10" s="114"/>
      <c r="D10" s="114"/>
      <c r="E10" s="11"/>
      <c r="F10" s="11"/>
    </row>
    <row r="11" spans="1:6" ht="15.75">
      <c r="A11" s="11"/>
      <c r="B11" s="11"/>
      <c r="C11" s="11"/>
      <c r="D11" s="11"/>
      <c r="E11" s="11"/>
      <c r="F11" s="11"/>
    </row>
    <row r="12" spans="1:6" ht="15" customHeight="1">
      <c r="A12" s="11"/>
      <c r="B12" s="11"/>
      <c r="C12" s="11"/>
      <c r="D12" s="11"/>
      <c r="E12" s="11"/>
      <c r="F12" s="11"/>
    </row>
    <row r="13" spans="1:6" s="168" customFormat="1" ht="35.25" customHeight="1">
      <c r="A13" s="351" t="s">
        <v>409</v>
      </c>
      <c r="B13" s="351"/>
      <c r="C13" s="246"/>
      <c r="D13" s="115"/>
      <c r="E13" s="115"/>
      <c r="F13" s="71" t="s">
        <v>347</v>
      </c>
    </row>
  </sheetData>
  <sheetProtection/>
  <mergeCells count="4">
    <mergeCell ref="A3:F4"/>
    <mergeCell ref="C1:F1"/>
    <mergeCell ref="D2:F2"/>
    <mergeCell ref="A13:C1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0"/>
  <sheetViews>
    <sheetView tabSelected="1" zoomScale="70" zoomScaleNormal="70" zoomScalePageLayoutView="0" workbookViewId="0" topLeftCell="A1">
      <selection activeCell="A18" sqref="A18"/>
    </sheetView>
  </sheetViews>
  <sheetFormatPr defaultColWidth="9.00390625" defaultRowHeight="12.75"/>
  <cols>
    <col min="1" max="1" width="21.875" style="0" customWidth="1"/>
    <col min="2" max="2" width="30.375" style="0" customWidth="1"/>
    <col min="3" max="3" width="42.125" style="0" customWidth="1"/>
    <col min="4" max="4" width="15.125" style="0" customWidth="1"/>
    <col min="5" max="5" width="20.25390625" style="0" customWidth="1"/>
    <col min="6" max="6" width="1.25" style="0" customWidth="1"/>
    <col min="7" max="7" width="0.6171875" style="0" customWidth="1"/>
    <col min="8" max="8" width="1.25" style="0" customWidth="1"/>
  </cols>
  <sheetData>
    <row r="2" spans="3:6" ht="36.75" customHeight="1">
      <c r="C2" s="344" t="s">
        <v>288</v>
      </c>
      <c r="D2" s="344"/>
      <c r="E2" s="344"/>
      <c r="F2" s="344"/>
    </row>
    <row r="3" spans="1:7" ht="125.25" customHeight="1">
      <c r="A3" s="11"/>
      <c r="B3" s="11"/>
      <c r="D3" s="339" t="s">
        <v>332</v>
      </c>
      <c r="E3" s="339"/>
      <c r="F3" s="339"/>
      <c r="G3" s="1"/>
    </row>
    <row r="4" spans="1:6" ht="25.5" customHeight="1">
      <c r="A4" s="348" t="s">
        <v>422</v>
      </c>
      <c r="B4" s="348"/>
      <c r="C4" s="348"/>
      <c r="D4" s="348"/>
      <c r="E4" s="348"/>
      <c r="F4" s="349"/>
    </row>
    <row r="5" spans="1:6" ht="21.75" customHeight="1">
      <c r="A5" s="348"/>
      <c r="B5" s="348"/>
      <c r="C5" s="348"/>
      <c r="D5" s="348"/>
      <c r="E5" s="348"/>
      <c r="F5" s="349"/>
    </row>
    <row r="6" spans="1:6" ht="18">
      <c r="A6" s="168"/>
      <c r="B6" s="168"/>
      <c r="C6" s="168"/>
      <c r="D6" s="168"/>
      <c r="E6" s="168"/>
      <c r="F6" s="168"/>
    </row>
    <row r="7" spans="1:6" ht="18">
      <c r="A7" s="168"/>
      <c r="B7" s="168"/>
      <c r="C7" s="168"/>
      <c r="D7" s="168"/>
      <c r="E7" s="168"/>
      <c r="F7" s="168"/>
    </row>
    <row r="8" spans="1:6" ht="39" customHeight="1">
      <c r="A8" s="353" t="s">
        <v>568</v>
      </c>
      <c r="B8" s="353"/>
      <c r="C8" s="353"/>
      <c r="D8" s="353"/>
      <c r="E8" s="353"/>
      <c r="F8" s="353"/>
    </row>
    <row r="9" spans="1:6" ht="18.75">
      <c r="A9" s="353" t="s">
        <v>279</v>
      </c>
      <c r="B9" s="353"/>
      <c r="C9" s="353"/>
      <c r="D9" s="200">
        <v>16</v>
      </c>
      <c r="E9" s="175"/>
      <c r="F9" s="175"/>
    </row>
    <row r="10" spans="1:6" ht="18.75">
      <c r="A10" s="164" t="s">
        <v>280</v>
      </c>
      <c r="B10" s="352" t="s">
        <v>281</v>
      </c>
      <c r="C10" s="352"/>
      <c r="D10" s="165">
        <v>1</v>
      </c>
      <c r="E10" s="164"/>
      <c r="F10" s="164"/>
    </row>
    <row r="11" spans="1:6" ht="18.75">
      <c r="A11" s="164"/>
      <c r="B11" s="352" t="s">
        <v>282</v>
      </c>
      <c r="C11" s="352"/>
      <c r="D11" s="165">
        <v>13</v>
      </c>
      <c r="E11" s="164"/>
      <c r="F11" s="164"/>
    </row>
    <row r="12" spans="1:6" ht="18.75">
      <c r="A12" s="164"/>
      <c r="B12" s="176" t="s">
        <v>283</v>
      </c>
      <c r="C12" s="176"/>
      <c r="D12" s="165">
        <v>2</v>
      </c>
      <c r="E12" s="164"/>
      <c r="F12" s="164"/>
    </row>
    <row r="13" spans="1:6" ht="18.75">
      <c r="A13" s="352" t="s">
        <v>333</v>
      </c>
      <c r="B13" s="352"/>
      <c r="C13" s="352"/>
      <c r="D13" s="165" t="s">
        <v>565</v>
      </c>
      <c r="E13" s="164"/>
      <c r="F13" s="164"/>
    </row>
    <row r="14" spans="1:6" ht="18.75">
      <c r="A14" s="352" t="s">
        <v>284</v>
      </c>
      <c r="B14" s="352"/>
      <c r="C14" s="352"/>
      <c r="D14" s="165" t="s">
        <v>566</v>
      </c>
      <c r="E14" s="164"/>
      <c r="F14" s="164"/>
    </row>
    <row r="15" spans="1:6" ht="26.25" customHeight="1">
      <c r="A15" s="337" t="s">
        <v>285</v>
      </c>
      <c r="B15" s="337"/>
      <c r="C15" s="337"/>
      <c r="D15" s="165" t="s">
        <v>334</v>
      </c>
      <c r="E15" s="166"/>
      <c r="F15" s="166"/>
    </row>
    <row r="16" spans="1:6" ht="18.75">
      <c r="A16" s="164" t="s">
        <v>286</v>
      </c>
      <c r="B16" s="164"/>
      <c r="C16" s="164"/>
      <c r="D16" s="165" t="s">
        <v>567</v>
      </c>
      <c r="E16" s="166"/>
      <c r="F16" s="166"/>
    </row>
    <row r="17" spans="1:6" ht="18.75">
      <c r="A17" s="164" t="s">
        <v>287</v>
      </c>
      <c r="B17" s="164"/>
      <c r="C17" s="164"/>
      <c r="D17" s="165" t="s">
        <v>334</v>
      </c>
      <c r="E17" s="166"/>
      <c r="F17" s="166"/>
    </row>
    <row r="18" spans="1:6" ht="90.75" customHeight="1">
      <c r="A18" s="164"/>
      <c r="B18" s="164"/>
      <c r="C18" s="164"/>
      <c r="D18" s="165"/>
      <c r="E18" s="166"/>
      <c r="F18" s="166"/>
    </row>
    <row r="19" spans="1:5" ht="18.75">
      <c r="A19" s="176" t="s">
        <v>346</v>
      </c>
      <c r="B19" s="176"/>
      <c r="C19" s="164"/>
      <c r="D19" s="165"/>
      <c r="E19" s="164" t="s">
        <v>347</v>
      </c>
    </row>
    <row r="20" spans="1:6" ht="18">
      <c r="A20" s="117"/>
      <c r="B20" s="117"/>
      <c r="C20" s="117"/>
      <c r="D20" s="117"/>
      <c r="E20" s="117"/>
      <c r="F20" s="117"/>
    </row>
  </sheetData>
  <sheetProtection/>
  <mergeCells count="10">
    <mergeCell ref="B11:C11"/>
    <mergeCell ref="A13:C13"/>
    <mergeCell ref="A14:C14"/>
    <mergeCell ref="A15:C15"/>
    <mergeCell ref="C2:F2"/>
    <mergeCell ref="D3:F3"/>
    <mergeCell ref="A4:F5"/>
    <mergeCell ref="A8:F8"/>
    <mergeCell ref="A9:C9"/>
    <mergeCell ref="B10:C10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Зеленская С.М.</dc:creator>
  <cp:keywords/>
  <dc:description/>
  <cp:lastModifiedBy>Самсонова Е.В.</cp:lastModifiedBy>
  <cp:lastPrinted>2016-03-28T05:54:21Z</cp:lastPrinted>
  <dcterms:created xsi:type="dcterms:W3CDTF">2008-06-16T09:18:54Z</dcterms:created>
  <dcterms:modified xsi:type="dcterms:W3CDTF">2016-03-28T06:01:43Z</dcterms:modified>
  <cp:category/>
  <cp:version/>
  <cp:contentType/>
  <cp:contentStatus/>
</cp:coreProperties>
</file>