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52" windowHeight="8700" firstSheet="3" activeTab="7"/>
  </bookViews>
  <sheets>
    <sheet name="прил 1" sheetId="1" r:id="rId1"/>
    <sheet name="прил 2" sheetId="2" r:id="rId2"/>
    <sheet name="приложение № 3" sheetId="3" r:id="rId3"/>
    <sheet name="прилож № 4" sheetId="4" r:id="rId4"/>
    <sheet name="прилож № 5" sheetId="5" r:id="rId5"/>
    <sheet name="прилож № 6" sheetId="6" r:id="rId6"/>
    <sheet name="прилож № 7" sheetId="7" r:id="rId7"/>
    <sheet name="прилож № 8" sheetId="8" r:id="rId8"/>
  </sheets>
  <definedNames/>
  <calcPr fullCalcOnLoad="1"/>
</workbook>
</file>

<file path=xl/sharedStrings.xml><?xml version="1.0" encoding="utf-8"?>
<sst xmlns="http://schemas.openxmlformats.org/spreadsheetml/2006/main" count="1501" uniqueCount="608">
  <si>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</si>
  <si>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</si>
  <si>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</si>
  <si>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</si>
  <si>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</si>
  <si>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</si>
  <si>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</si>
  <si>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</si>
  <si>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</si>
  <si>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</si>
  <si>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</si>
  <si>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</si>
  <si>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</si>
  <si>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</si>
  <si>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</si>
  <si>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</si>
  <si>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</si>
  <si>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</si>
  <si>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</si>
  <si>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</si>
  <si>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</si>
  <si>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</si>
  <si>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</si>
  <si>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</si>
  <si>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</si>
  <si>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</si>
  <si>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</si>
  <si>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</si>
  <si>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</si>
  <si>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</si>
  <si>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</si>
  <si>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</si>
  <si>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</si>
  <si>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</si>
  <si>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</si>
  <si>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</si>
  <si>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</si>
  <si>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</si>
  <si>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</si>
  <si>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Наименование расходов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</si>
  <si>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</si>
  <si>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</si>
  <si>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</si>
  <si>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</si>
  <si>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</si>
  <si>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% исполнения</t>
  </si>
  <si>
    <t>0102</t>
  </si>
  <si>
    <t>0104</t>
  </si>
  <si>
    <t>013</t>
  </si>
  <si>
    <t>0309</t>
  </si>
  <si>
    <t>0314</t>
  </si>
  <si>
    <t>0412</t>
  </si>
  <si>
    <t>0502</t>
  </si>
  <si>
    <t>0503</t>
  </si>
  <si>
    <t>0707</t>
  </si>
  <si>
    <t>0801</t>
  </si>
  <si>
    <t>Направлено на мероприятия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</si>
  <si>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</si>
  <si>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</si>
  <si>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</si>
  <si>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</si>
  <si>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</si>
  <si>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</si>
  <si>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1 01 02000 00 0000 000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</si>
  <si>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</si>
  <si>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</si>
  <si>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</si>
  <si>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</si>
  <si>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</si>
  <si>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</si>
  <si>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</si>
  <si>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</si>
  <si>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</si>
  <si>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1 11 00000 00 0000 000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</si>
  <si>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</si>
  <si>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</si>
  <si>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</si>
  <si>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</si>
  <si>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</si>
  <si>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</si>
  <si>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</si>
  <si>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Безвозмездные поступления от других бюджето бюджетной системы РФ</t>
  </si>
  <si>
    <t>992</t>
  </si>
  <si>
    <t>0113</t>
  </si>
  <si>
    <t>4400200</t>
  </si>
  <si>
    <t>031</t>
  </si>
  <si>
    <t>Субсидии бюджетным учреждениям на иные цели</t>
  </si>
  <si>
    <t>1102</t>
  </si>
  <si>
    <t>Массовый спорт</t>
  </si>
  <si>
    <t>ДОХОДЫ БЮДЖЕТА ВСЕГО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</si>
  <si>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</si>
  <si>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</si>
  <si>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</si>
  <si>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</si>
  <si>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</si>
  <si>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</si>
  <si>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</si>
  <si>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</si>
  <si>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</si>
  <si>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0111</t>
  </si>
  <si>
    <t>Резервные фонды</t>
  </si>
  <si>
    <t>СОЦИАЛЬНАЯ ПОЛИТИКА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</si>
  <si>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</si>
  <si>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</si>
  <si>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</si>
  <si>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</si>
  <si>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</si>
  <si>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</si>
  <si>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</si>
  <si>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</si>
  <si>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</si>
  <si>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</si>
  <si>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1 01 02030 01 0000 110</t>
  </si>
  <si>
    <t>1 01 02040 01 0000 110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</si>
  <si>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</si>
  <si>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</si>
  <si>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2 02 04999 10 0000 151</t>
  </si>
  <si>
    <t>Прочие межбюджетные трансферты, передаваемые бюджетам поселений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</si>
  <si>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</si>
  <si>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0409</t>
  </si>
  <si>
    <t>Организация и содержание мест захоронения</t>
  </si>
  <si>
    <t>5205000</t>
  </si>
  <si>
    <t>Доходы бюджета Нововеличковского сельского поселения Динского района по кодам бюджетной классификации доходов местного бюджета</t>
  </si>
  <si>
    <t>АДМИНИСТРАЦИЯ НОВОВЕЛИЧКОВСКОГО СЕЛЬСКОГО ПОСЕЛЕНИЯ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</si>
  <si>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</si>
  <si>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</si>
  <si>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</si>
  <si>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</si>
  <si>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ПРОЧИЕ НЕНАЛОГОВЫЕ ДОХОДЫ</t>
  </si>
  <si>
    <t>1 17 00000 00 0000 000</t>
  </si>
  <si>
    <t>Прочие неналоговые доходы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</si>
  <si>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</si>
  <si>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2 18 00000 00 0000 000 </t>
  </si>
  <si>
    <t>Доходы бюджетов поселений от возврата бюджетными учреждениями остатков субсидий прошлых лет</t>
  </si>
  <si>
    <t>2 18 05010 10 0000 180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</si>
  <si>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</si>
  <si>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 , ПРОШЛЫХ ЛЕТ</t>
  </si>
  <si>
    <t>2 19 00000 00 0000 000</t>
  </si>
  <si>
    <t>2 19 05000 10 0000 151</t>
  </si>
  <si>
    <t xml:space="preserve">ПРОЧИЕ БЕЗВОЗМЕЗДНЫЕ ПОСТУПЛЕНИЯ  </t>
  </si>
  <si>
    <t>2 07 00000 00 0000 000</t>
  </si>
  <si>
    <t>ПРИЛОЖЕНИЕ  № 1</t>
  </si>
  <si>
    <t>ПРИЛОЖЕНИЕ № 2</t>
  </si>
  <si>
    <t>Доходы бюджета Нововеличковского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</si>
  <si>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>№ п/п</t>
  </si>
  <si>
    <t>Наименование</t>
  </si>
  <si>
    <t xml:space="preserve">Вед </t>
  </si>
  <si>
    <t>Рз</t>
  </si>
  <si>
    <t>ПР</t>
  </si>
  <si>
    <t>ЦСР</t>
  </si>
  <si>
    <t>ВР</t>
  </si>
  <si>
    <t>ВСЕГО</t>
  </si>
  <si>
    <t xml:space="preserve">Администрация  поселения </t>
  </si>
  <si>
    <t>1.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</si>
  <si>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</si>
  <si>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</si>
  <si>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</si>
  <si>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</si>
  <si>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</si>
  <si>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</si>
  <si>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13</t>
  </si>
  <si>
    <t>Целевые программы муниципальных образований</t>
  </si>
  <si>
    <t>Мобилизационная и вневойсковая подготовка</t>
  </si>
  <si>
    <t>03</t>
  </si>
  <si>
    <t> 3</t>
  </si>
  <si>
    <t>09</t>
  </si>
  <si>
    <t>Сельские целевые программы</t>
  </si>
  <si>
    <t> 4</t>
  </si>
  <si>
    <t>Содержание и ремонт автомобильных дорог общего пользования, в том числе дорог в поселениях</t>
  </si>
  <si>
    <t>12</t>
  </si>
  <si>
    <t>Сельская целевая программа "Финансирование расходов на подготовку градостроительной и землеустроительной документации на территории Нововеличковского поселения" на 2012 год</t>
  </si>
  <si>
    <t> 5</t>
  </si>
  <si>
    <t>05</t>
  </si>
  <si>
    <t>Дополнительная помощь местным бюджетам для решения социально-значимого вопроса</t>
  </si>
  <si>
    <t>Субсидии на дополнительную помощь местным бюджетам для решения социально-значимого вопроса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</si>
  <si>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</si>
  <si>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</si>
  <si>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</si>
  <si>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</si>
  <si>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Сельская целевая программа «Строительство и реконструкция линий уличного освещения населенных пунктов Нововеличковского сельского поселения на 2012 год»</t>
  </si>
  <si>
    <t>Сельская целевая программа «Мероприятия по обеспечению безопасности дорожного движения»</t>
  </si>
  <si>
    <t> 6</t>
  </si>
  <si>
    <t>07</t>
  </si>
  <si>
    <t>08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</si>
  <si>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</si>
  <si>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мероприятия в области культуры, кинематографии, средств массовой информации</t>
  </si>
  <si>
    <t>Реализация других мероприятий краевой целевой программы
"Культура Кубани (на 2012 - 2014 годы)"</t>
  </si>
  <si>
    <t>5222499</t>
  </si>
  <si>
    <t>Субсидии бюджетным учрежедения на иные цели</t>
  </si>
  <si>
    <t>Мероприятия краевой целевой  программы  «Культура  Кубани (2012 – 2014 годы)»</t>
  </si>
  <si>
    <t>Софинансорование долгосрочной краевой целевой программы "Культура Кубани (2012-2014 годы)"</t>
  </si>
  <si>
    <t>804</t>
  </si>
  <si>
    <t>Другие вопросы в области культуры, кинематографии</t>
  </si>
  <si>
    <t> 8</t>
  </si>
  <si>
    <t>Социальное обеспечение населения</t>
  </si>
  <si>
    <t>Сельская целевая программа "Жилище" на 2012 год</t>
  </si>
  <si>
    <t>10</t>
  </si>
  <si>
    <t>7950216</t>
  </si>
  <si>
    <t>9 </t>
  </si>
  <si>
    <t>Физическая культура</t>
  </si>
  <si>
    <t>11</t>
  </si>
  <si>
    <t> 10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</si>
  <si>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</si>
  <si>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</si>
  <si>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</si>
  <si>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Процентные платежи по муниципальному долгу</t>
  </si>
  <si>
    <t>ПРИЛОЖЕНИЕ № 3</t>
  </si>
  <si>
    <t>Обслуживание государственного и муниципального долга</t>
  </si>
  <si>
    <t>отклонение факта от плана</t>
  </si>
  <si>
    <t xml:space="preserve">% исполнения к уточнен. плану  </t>
  </si>
  <si>
    <t>0100</t>
  </si>
  <si>
    <t>ОБЩЕГОСУДАРСТВЕННЫЕ ВОПРОСЫ</t>
  </si>
  <si>
    <t>Функционирование высшего должностного лица субьекта РФ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</si>
  <si>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</si>
  <si>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</si>
  <si>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</si>
  <si>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0200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</si>
  <si>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</si>
  <si>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</si>
  <si>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</si>
  <si>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</si>
  <si>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</si>
  <si>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0400</t>
  </si>
  <si>
    <t>Дорожное хозяйство</t>
  </si>
  <si>
    <t>Другие вопросы в области строительства, архитектуры и градостроительства</t>
  </si>
  <si>
    <t>0500</t>
  </si>
  <si>
    <t>ЖИЛИЩНО-КОММУНАЛЬНОЕ ХОЗЯЙСТВО</t>
  </si>
  <si>
    <t>0700</t>
  </si>
  <si>
    <t>ОБРАЗОВАНИЕ</t>
  </si>
  <si>
    <t>0800</t>
  </si>
  <si>
    <t>0804</t>
  </si>
  <si>
    <t>1003</t>
  </si>
  <si>
    <t>1101</t>
  </si>
  <si>
    <t xml:space="preserve">Спорт и физическая культура </t>
  </si>
  <si>
    <t>1200</t>
  </si>
  <si>
    <t>1202</t>
  </si>
  <si>
    <t>1204</t>
  </si>
  <si>
    <t>1300</t>
  </si>
  <si>
    <t>1301</t>
  </si>
  <si>
    <t>Обслуживание внутреннего долга государственного и муниципального долга</t>
  </si>
  <si>
    <t>9800</t>
  </si>
  <si>
    <t>ВСЕГО РАСХОДОВ</t>
  </si>
  <si>
    <t xml:space="preserve">ПРИЛОЖЕНИЕ № 4 </t>
  </si>
  <si>
    <t>тыс. руб.</t>
  </si>
  <si>
    <t>ФИЗИЧЕСКАЯ КУЛЬТУРА И СПОРТ</t>
  </si>
  <si>
    <t>рублей</t>
  </si>
  <si>
    <t xml:space="preserve">% исполнения к уточнен.плану  </t>
  </si>
  <si>
    <t xml:space="preserve"> -</t>
  </si>
  <si>
    <t>КСЦР</t>
  </si>
  <si>
    <t>% выполнения</t>
  </si>
  <si>
    <t>Итого</t>
  </si>
  <si>
    <t>ПРИЛОЖЕНИЕ № 7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</si>
  <si>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</si>
  <si>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</si>
  <si>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в том числе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</si>
  <si>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</si>
  <si>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</si>
  <si>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</si>
  <si>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</si>
  <si>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</si>
  <si>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</si>
  <si>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</si>
  <si>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</si>
  <si>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</si>
  <si>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кредитов от кредитных организаций бюджетами поселений  в валюте Российской Федерации</t>
  </si>
  <si>
    <t>000 01 05 02 01 10 0000 510</t>
  </si>
  <si>
    <t xml:space="preserve">Увеличение прочих остатков денежных средств бюджета поселения </t>
  </si>
  <si>
    <t>Уменьшение прочих остатков средств бюджетов</t>
  </si>
  <si>
    <t>000 01 05 02 01 10 0000 610</t>
  </si>
  <si>
    <t xml:space="preserve">Уменьшение прочих остатков денежных средств бюджета поселения </t>
  </si>
  <si>
    <t xml:space="preserve">ПРИЛОЖЕНИЕ № 5 </t>
  </si>
  <si>
    <t>ПРИЛОЖЕНИЕ № 6</t>
  </si>
  <si>
    <t>Администрация Нововеличковского сельского поселения</t>
  </si>
  <si>
    <t>в т.ч.</t>
  </si>
  <si>
    <t>высшее должностное лицо органа местного самоуправления</t>
  </si>
  <si>
    <t>муниципальных служащих</t>
  </si>
  <si>
    <t>работники ВУС</t>
  </si>
  <si>
    <t>МБУК "Библиотечное объединение Нововеличковского сельского поселения"</t>
  </si>
  <si>
    <t>МКУ "Централизованная бухгалтерия Нововеличковского сельского поселения"</t>
  </si>
  <si>
    <t>МКУ "Обеспечение деятельности администрации Нововеличковского сельского поселения"</t>
  </si>
  <si>
    <t>МБУ  "Спорт"</t>
  </si>
  <si>
    <t>ПРИЛОЖЕНИЕ № 8</t>
  </si>
  <si>
    <t>к   решению Совета Нововеличковского сельского поселения Динского района                                                                            от _________________ № ___________</t>
  </si>
  <si>
    <t>Прочие доходы от компенсации затрат бюджетов поселений</t>
  </si>
  <si>
    <t>1 13 02995 10 0000 130</t>
  </si>
  <si>
    <t>Субсидии бюджетам поселений на софинансирование капитальных вложений в объекты муниципальной собственности</t>
  </si>
  <si>
    <t>2 02 02077 10 0000 151</t>
  </si>
  <si>
    <t xml:space="preserve">к   решению Совета Нововеличковского сельского поселения Динского района                                                                           от _______________ № ___________                                                            </t>
  </si>
  <si>
    <t>к   решению Совета Нововеличковского сельского поселения Динского района                                                                                            от ________________ № ____________</t>
  </si>
  <si>
    <t>отклонение</t>
  </si>
  <si>
    <t>Иные закупки товаров, работ и услуг для муниципальных нужд</t>
  </si>
  <si>
    <t>240</t>
  </si>
  <si>
    <t>06</t>
  </si>
  <si>
    <t>Резервные средства</t>
  </si>
  <si>
    <t>612</t>
  </si>
  <si>
    <t>Пенсионное обеспечение</t>
  </si>
  <si>
    <t xml:space="preserve">Доплаты к пенсиям,  дополнительное пенсионное обеспечение </t>
  </si>
  <si>
    <t>4910000</t>
  </si>
  <si>
    <t>Решение Совета Нововеличковского сельского поселения Динского района "Об утверждении Положения о дополнительном материальном обеспечении лиц, замещавших должности муниципальной службы администрации Нововеличковское сельское поселение динского района"</t>
  </si>
  <si>
    <t>4910200</t>
  </si>
  <si>
    <t>Дополнительное материальное обеспечение к пенсии</t>
  </si>
  <si>
    <t>4910202</t>
  </si>
  <si>
    <t>Пособия и компенсации по публичным нормативным обязательствам</t>
  </si>
  <si>
    <t>313</t>
  </si>
  <si>
    <t>Субсидии гражданам на приобретение жилья</t>
  </si>
  <si>
    <t>322</t>
  </si>
  <si>
    <t xml:space="preserve">Обслуживание муниципального долга </t>
  </si>
  <si>
    <t>Обеспечение деятельности финансовых, налого-вых и таможенных органов и органов финансового (финансово-бюджетного) надзора</t>
  </si>
  <si>
    <t>Обслуживание внутреннего государственного и муниципального долга</t>
  </si>
  <si>
    <t>к решению Совета Нововеличковского сельского поселения Динского района                                      от ______________ № ___________</t>
  </si>
  <si>
    <t>0106</t>
  </si>
  <si>
    <t>к решению Совета Нововеличковского сельского поселения Динского района                                      от _______________ № _____________</t>
  </si>
  <si>
    <t>к  решению Совета Нововеличковского                        сельского поселения Динского района                                                                                от ______________ № __________</t>
  </si>
  <si>
    <t>к  решению Совета Нововеличковского сельского поселения Динского района                                                                                от ________________ № _________</t>
  </si>
  <si>
    <t>к  решению Совета Нововеличковского сельского поселения Динского района                                                                                от ____________ № __________</t>
  </si>
  <si>
    <t xml:space="preserve">МБУ "Культура " НСП </t>
  </si>
  <si>
    <t>3 чел.</t>
  </si>
  <si>
    <t>Расходы бюджета Нововеличковского сельского поселения Динского района                                                                                                                                                  по ведомственной структуре расходов</t>
  </si>
  <si>
    <t>Уменьшение прочих остатков денежных средств  бюджетов</t>
  </si>
  <si>
    <t>Источники  финансирования дефицита,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</si>
  <si>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</si>
  <si>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</si>
  <si>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1 17 01050 10 0000 180</t>
  </si>
  <si>
    <t>Невыясненные поступления, зачисляемые в бюджеты сельских поселений</t>
  </si>
  <si>
    <t>2 02 01001 10 0000 151</t>
  </si>
  <si>
    <t>Дотации бюджетам сельских поселений на выравнивание бюджетной обеспеченности</t>
  </si>
  <si>
    <t>2 07 05030 10 0000 180</t>
  </si>
  <si>
    <t>Прочие безвозмездные поступления в бюджеты сельских поселений</t>
  </si>
  <si>
    <t>Начальник отдела финансов и муниципальных закупок</t>
  </si>
  <si>
    <t>Н.Н.Вуймина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</si>
  <si>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</si>
  <si>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</si>
  <si>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</si>
  <si>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</si>
  <si>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</si>
  <si>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</si>
  <si>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Дотации бюджетам сельских поселений на бюджетной обеспеченности</t>
  </si>
  <si>
    <t>ПРОЧИЕ БЕЗВОЗМЕЗДНЫЕ ПОСТУПЛЕНИЯ</t>
  </si>
  <si>
    <t>Обеспечение деятельности администрации муниципального образования</t>
  </si>
  <si>
    <t>5100000</t>
  </si>
  <si>
    <t>Проведение выборов и референдумов</t>
  </si>
  <si>
    <t>5140000</t>
  </si>
  <si>
    <t>Расходы на обеспечение функций органогв местного самоуправления</t>
  </si>
  <si>
    <t>5140019</t>
  </si>
  <si>
    <t>-</t>
  </si>
  <si>
    <t>Расходы на обеспечение деятельности централизованной бухгалтерии</t>
  </si>
  <si>
    <t>Обеспечение деятельности подведомственных учреждений (централизованной бухгалтерии)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</si>
  <si>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</si>
  <si>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Обеспечение хозяйственного обслуживания муниципальных органов</t>
  </si>
  <si>
    <t>Расходы на обеспечение деятельности (оказание услуг) муниципальных учреждений</t>
  </si>
  <si>
    <t>Непрограммные расходы</t>
  </si>
  <si>
    <t>9900000</t>
  </si>
  <si>
    <t>14</t>
  </si>
  <si>
    <t>Финансовое обеспечение непредвиденных расходов</t>
  </si>
  <si>
    <t>Резервный фонд администрации муниципального района</t>
  </si>
  <si>
    <t>Дорожное  хозяйство (дорожные фонды)</t>
  </si>
  <si>
    <t>Повышение безопасности дорожного движения</t>
  </si>
  <si>
    <t>Мероприятия в области коммунального хозяйства</t>
  </si>
  <si>
    <t>Иные бюджетные ассигнования</t>
  </si>
  <si>
    <t>Капитальные вложения в объекты недвижимого имущества муниципальной собственности</t>
  </si>
  <si>
    <t>410</t>
  </si>
  <si>
    <t>Организация временного трудоустройства граждан поселений</t>
  </si>
  <si>
    <t>Расходы на обеспечение деятельности учреждений культуры и кинематографии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</si>
  <si>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</si>
  <si>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библиотек</t>
  </si>
  <si>
    <t>8230000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</si>
  <si>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</si>
  <si>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8230012</t>
  </si>
  <si>
    <t>9900093</t>
  </si>
  <si>
    <t>Обеспечение деятельности подведомственных учреждений в области физической культуры и спорта</t>
  </si>
  <si>
    <t>Расходы на обеспечение деятельности (оказание услуг) государственных учреждений</t>
  </si>
  <si>
    <t>Развитие физической культуры и спорта</t>
  </si>
  <si>
    <t>Начальник  отдела финансов и муниципальных закупок</t>
  </si>
  <si>
    <t>Уточненный план на 2015 год</t>
  </si>
  <si>
    <t>Факт 2015 год</t>
  </si>
  <si>
    <t>Денежные взыскания (штрафы) за нарушение законодательства Российской Федерации о контрактной системем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</si>
  <si>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</si>
  <si>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Земельный налог с организаций, обладающих земельным участком, асположенным в границах сельских поселений</t>
  </si>
  <si>
    <t>1 06 06033 10 0000 110</t>
  </si>
  <si>
    <t>Земельный налог с физических лиц, обладающих земельным участком, асположенным в границах сельских поселений</t>
  </si>
  <si>
    <t>1 06 06043 10 0000 110</t>
  </si>
  <si>
    <t>Доходы от реализации иного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</si>
  <si>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1 14 02052 10 0000 410</t>
  </si>
  <si>
    <t>2 02 04052 10 0000 151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</si>
  <si>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</si>
  <si>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2 02 04053 10 0000 151</t>
  </si>
  <si>
    <t>Закупка товаров, работ и услуг для муниципальных нужд</t>
  </si>
  <si>
    <t>Муниципальная программа "Финансирование расходов по территориальным органам общественного самоуправления"</t>
  </si>
  <si>
    <t>Реализация муниципальных функ-ций, связанных с муниципальным управлением</t>
  </si>
  <si>
    <t>Прочие обязательства муниципаль-ного образования</t>
  </si>
  <si>
    <t>Муниципальная программа "Управление муниципальным имуществом и регулирование земельных отно-шений на территории муниципального образования Нововеличковское сельское поселение Динского района"</t>
  </si>
  <si>
    <t xml:space="preserve">Мероприятия по гражданской обороне, защите населения и территории поселения от чрезвычайных ситуаций природного и техногенного характера </t>
  </si>
  <si>
    <t>Мероприятия по обеспечению безопасности людей на водных объектах</t>
  </si>
  <si>
    <t>Межбюджетные трансферты</t>
  </si>
  <si>
    <t>Другие вопросы в области национальной безо-пасности и правоохранительной деятельности</t>
  </si>
  <si>
    <t>Муниципальная программа "Обеспечение пожарной и антитеррористической безопасности объектов в Нововеличковском сельском поселении Динского района на 2015 год</t>
  </si>
  <si>
    <t>Муниципальная программа "Энергосбережение и повышение энергетической эффективности на территории Нововеличковского сельского посе-ления на 2015 год"</t>
  </si>
  <si>
    <t>0800000</t>
  </si>
  <si>
    <t>Мероприятия по проведению энергетического обследования</t>
  </si>
  <si>
    <t>0810000</t>
  </si>
  <si>
    <t>Прочие мероприятия по повышению энергетической эффективности</t>
  </si>
  <si>
    <t>0820000</t>
  </si>
  <si>
    <t>Закупка товаров, работ и услуг для муници-пальных нужд</t>
  </si>
  <si>
    <t>Муниципальная программа "Устойчивое разви-тие сельских территорий Нововеличковского сельского поселения Динского района на 2015 год"</t>
  </si>
  <si>
    <t>Субсидии на реализацию мероприятий феде-ральной целевой программы "Устойчивое раз-витие сельских территорий на 2014-2017 годы и на период до 2020 года (федеральный бюджет)</t>
  </si>
  <si>
    <t>1105018</t>
  </si>
  <si>
    <t>Субсидии на реализацию мероприятий феде-ральной целевой программы "Устойчивое раз-витие сельских территорий на 2014-2017 годы и на период до 2020 года (краевой бюджет)</t>
  </si>
  <si>
    <t>1107018</t>
  </si>
  <si>
    <t>Муниципальная программа "Подготовка жи-лищно-коммунального комплекса и объектов теплоснабжения к работе в осенне-зимний пе-риод 2015-2016 гг. на территории Нововелич-ковского сельского поселения Динского района"</t>
  </si>
  <si>
    <t>Социальное развитие сельского поселения в области теплоснабжения</t>
  </si>
  <si>
    <t>Муниципальная программа «Благоустройство территории муниципального образования Ново-величковское сельское поселение Динского района на 2015 год»</t>
  </si>
  <si>
    <t>Муниципальная программа "Организация вре-менного трудоустройства граждан поселения"</t>
  </si>
  <si>
    <t>Организация временного трудоустройства несо-вершеннолетних граждан поселений</t>
  </si>
  <si>
    <t>Муниципальная программа "Молодежь сельского поселения"</t>
  </si>
  <si>
    <t>1500000</t>
  </si>
  <si>
    <t>Муниципальная программа «Развитие культуры на 2015 год»</t>
  </si>
  <si>
    <t>Расходы на обеспечение деятельности (оказание услуг) муниципальных  учреждений (МБУ "Культура")</t>
  </si>
  <si>
    <t xml:space="preserve">Компенсация расходов на оплату жилых поме-щений, отопления и освещения работникам, го-сударственных и муниципальных учреждений, проживающим и работающим в сельской мест-ности </t>
  </si>
  <si>
    <t>Предоставление субсидий бюджетным, авто-номным учреждениям и иным некоммерческим организациям</t>
  </si>
  <si>
    <t>Подпрограмма "Кадровое обеспечение культуры Нововеличковского сельского поселения Динского района в 2015 году"</t>
  </si>
  <si>
    <t>Субсидии на стимулирование работников муниципальных учреждений культуры</t>
  </si>
  <si>
    <t>Подпрограмма «Сохранение,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значе-ния»</t>
  </si>
  <si>
    <t>Муниципальная программа «Старшее поколе-ние»</t>
  </si>
  <si>
    <t>1800000</t>
  </si>
  <si>
    <t xml:space="preserve">Закупка товаров, работ и услуг для муници-пальных нужд </t>
  </si>
  <si>
    <t>244</t>
  </si>
  <si>
    <t>Муниципальная программа "Развитие печатных средств массовой информации"</t>
  </si>
  <si>
    <t>Управление муниципальными финансами</t>
  </si>
  <si>
    <t>Управление муниципальным долгом и муници-пальными финансовыми активами района</t>
  </si>
  <si>
    <t>КУЛЬТУРА</t>
  </si>
  <si>
    <t>Другие вопросы в области культуры</t>
  </si>
  <si>
    <t>000 01 03 00 00 00 0000 000</t>
  </si>
  <si>
    <t>000 01 03 01 00 00 0000 700</t>
  </si>
  <si>
    <t>000 01 03 01 00 10 0000 710</t>
  </si>
  <si>
    <t>000 01 03 01 00 00 0000 800</t>
  </si>
  <si>
    <t>000 01 03 01 00 10 0000 810</t>
  </si>
  <si>
    <t>Бюджетные кредиты от других бюджетов бюджетной системы Российской Федерации</t>
  </si>
  <si>
    <t>Муниципальная программа «О проведении работ по уточнению записей в похозяйственных книгах»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</si>
  <si>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</t>
  </si>
  <si>
    <t>Муниципальная программа "Организация временного трудоустройства граждан поселения"</t>
  </si>
  <si>
    <t>Численность работников муниципальных учреждений Нововеличковского сельского поселения составляет                                 61 чел., в том числе по учреждениям:</t>
  </si>
  <si>
    <t>Кассовое исполнение за 2016 год</t>
  </si>
  <si>
    <t>2 02 04041 10 0000 151</t>
  </si>
  <si>
    <t>Межбюджетные трансферты, передаваемые бюджетам сельских поселений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</si>
  <si>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5010000190</t>
  </si>
  <si>
    <t>Обеспечение деятельности высшего органа исполнительной власти муниципального образования</t>
  </si>
  <si>
    <t>5000000000</t>
  </si>
  <si>
    <t>5010000000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</si>
  <si>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</si>
  <si>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</si>
  <si>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обес-печения выполнения функций муниципаль-ными органами, казенными учреждениями, органами управления государственными внебюджетными фондами</t>
  </si>
  <si>
    <t>100</t>
  </si>
  <si>
    <t>5100000000</t>
  </si>
  <si>
    <t>5110000000</t>
  </si>
  <si>
    <t>Обеспечение функционирования администрации муниципального образования</t>
  </si>
  <si>
    <t>5110000190</t>
  </si>
  <si>
    <t>200</t>
  </si>
  <si>
    <t>800</t>
  </si>
  <si>
    <t>Административные комиссии</t>
  </si>
  <si>
    <t>5120000000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</si>
  <si>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</si>
  <si>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5120060190</t>
  </si>
  <si>
    <t>7590000000</t>
  </si>
  <si>
    <t>7590000190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</si>
  <si>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</si>
  <si>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</si>
  <si>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отдельных полномочий поселений по осуществлению внешнего муници-пального контроля за исполнением местных бюджетов</t>
  </si>
  <si>
    <t>5150000000</t>
  </si>
  <si>
    <t>5150020590</t>
  </si>
  <si>
    <t>0100000000</t>
  </si>
  <si>
    <t>Отдельные мероприятия муниципальной программы</t>
  </si>
  <si>
    <t>0110000000</t>
  </si>
  <si>
    <t>0110000001</t>
  </si>
  <si>
    <t>0200000000</t>
  </si>
  <si>
    <t>0210000000</t>
  </si>
  <si>
    <t>0300000000</t>
  </si>
  <si>
    <t>0310000000</t>
  </si>
  <si>
    <t>0320000000</t>
  </si>
  <si>
    <t>Осуществление отдельных муниципальных полномочий по распоряжению земельными участками, собственность на которые не разграничена</t>
  </si>
  <si>
    <t>Муниципальная программа "Противодействие коррупции в Нововеличковском сельском поселении Динского района"</t>
  </si>
  <si>
    <t>10000000000</t>
  </si>
  <si>
    <t>1010000000</t>
  </si>
  <si>
    <t>5160000000</t>
  </si>
  <si>
    <t>5160000590</t>
  </si>
  <si>
    <t>Исполнение источников внутреннего финансирования дефицита бюджета
Нововеличковского сельского поселения за 2016 год</t>
  </si>
  <si>
    <t>Исполнение муниципальных программ
 Нововеличковского сельского поселения за 2016 год</t>
  </si>
  <si>
    <t>Назначено на 2016 год</t>
  </si>
  <si>
    <t>Исполнено за 2016 год</t>
  </si>
  <si>
    <t>Отчет 
об использовании бюджетных ассигнований резервного фонда 
администрации Нововеличковского сельского поселения за 2016 года</t>
  </si>
  <si>
    <t xml:space="preserve">Уточненный  план на  2016 года </t>
  </si>
  <si>
    <t xml:space="preserve">Исполнен за 2016 года </t>
  </si>
  <si>
    <t>Утверждено на 2016 год</t>
  </si>
  <si>
    <t>Исполнено за  2016 год</t>
  </si>
  <si>
    <t>Уточненный  план 2016 г.</t>
  </si>
  <si>
    <t>Исполнен за  2016 г.</t>
  </si>
  <si>
    <t>Сведения о численности муниципальных служащих и работников муниципальных учреждений                                                  Нововеличковского сельского поселения за 2016 год</t>
  </si>
  <si>
    <t>9 чел.</t>
  </si>
  <si>
    <t>6 чел.</t>
  </si>
  <si>
    <t xml:space="preserve">16 чел. </t>
  </si>
  <si>
    <t>5170000000</t>
  </si>
  <si>
    <t>5170029010</t>
  </si>
  <si>
    <t>5180000000</t>
  </si>
  <si>
    <t>5180000590</t>
  </si>
  <si>
    <t>5520000000</t>
  </si>
  <si>
    <t>5520051180</t>
  </si>
  <si>
    <t>0400000000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</si>
  <si>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2016 год</t>
  </si>
  <si>
    <t>0410000000</t>
  </si>
  <si>
    <t>0410000001</t>
  </si>
  <si>
    <t>0410000002</t>
  </si>
  <si>
    <t>0420000000</t>
  </si>
  <si>
    <t>0500000000</t>
  </si>
  <si>
    <t>Мероприятия по обеспечению пожарной безопасности</t>
  </si>
  <si>
    <t>0900000000</t>
  </si>
  <si>
    <t>0910000000</t>
  </si>
  <si>
    <t>0920000000</t>
  </si>
  <si>
    <t>9900000000</t>
  </si>
  <si>
    <t>9910000000</t>
  </si>
  <si>
    <t>9910062440</t>
  </si>
  <si>
    <t>Муниципальная программа "Капитальный ре-монт и ремонт автомобильных дорог местного значения Нововеличковского значения Новове-личковского сельского поселения Динского района, мероприятия по обеспечению безопас-ности дорожного движения на 2016 год"</t>
  </si>
  <si>
    <t>Кредиторская задолженность 2015 года</t>
  </si>
  <si>
    <t>Капитальный ремонт и ремонт автомобиль-ных дорог местного значения Краснодарского края в 2015 году</t>
  </si>
  <si>
    <t>Муниципальная программа "Поддержка малого и среднего предпринимательства в Нововеличковском сельском поселении Динского района на 2016 год"</t>
  </si>
  <si>
    <t>0600000000</t>
  </si>
  <si>
    <t>0700000000</t>
  </si>
  <si>
    <t>Муниципальная программа "Комплексное развитие систем коммунальной инфраструктуры Нововеличковского сельского поселения на 2016 год"</t>
  </si>
  <si>
    <t>071000000</t>
  </si>
  <si>
    <t>0610000000</t>
  </si>
  <si>
    <t>Муниципальная программа «Энергосбережение и повышение энергетической эффективности на территории Нововеличковского сельского поселения на 2016 год"</t>
  </si>
  <si>
    <t>Мероприятия по проведению энергетической эффективности"</t>
  </si>
  <si>
    <t>0800000000</t>
  </si>
  <si>
    <t>0810000000</t>
  </si>
  <si>
    <t>0710000000</t>
  </si>
  <si>
    <t>Мероприятия по развитию систем  коммунальной инфраструктуры</t>
  </si>
  <si>
    <t>1100000000</t>
  </si>
  <si>
    <t>1110000000</t>
  </si>
  <si>
    <t>1200000000</t>
  </si>
  <si>
    <t>1210000000</t>
  </si>
  <si>
    <t>1220000000</t>
  </si>
  <si>
    <t>1300000000</t>
  </si>
  <si>
    <t>1310000000</t>
  </si>
  <si>
    <t>1320000000</t>
  </si>
  <si>
    <t>1330000000</t>
  </si>
  <si>
    <t>1340000000</t>
  </si>
  <si>
    <t>Межбюджетные трансферты на поощрение победителей краевого конкурса на звание "Лучший орган ТОС" в 2015 году</t>
  </si>
  <si>
    <t>1340060170</t>
  </si>
  <si>
    <t>1400000000</t>
  </si>
  <si>
    <t>1410000000</t>
  </si>
  <si>
    <t>1420000000</t>
  </si>
  <si>
    <t>1500000000</t>
  </si>
  <si>
    <t>1510000000</t>
  </si>
  <si>
    <t>1600000000</t>
  </si>
  <si>
    <t>1610000000</t>
  </si>
  <si>
    <t>1610000590</t>
  </si>
  <si>
    <t>600</t>
  </si>
  <si>
    <t>1610011390</t>
  </si>
  <si>
    <t>1610060120</t>
  </si>
  <si>
    <t>Субсидии на стимулирование работников муниципальных учреждений в сфере культуры и искусства в рамках реализации государственной программы Краснодарского края "Развитие культуры" (МБУ «Культура»)</t>
  </si>
  <si>
    <t xml:space="preserve"> Повышение оплаты труда работникам муниципальных бюджетных учреждений культуры (местный  бюджет)</t>
  </si>
  <si>
    <t>1610065120</t>
  </si>
  <si>
    <t>1620000000</t>
  </si>
  <si>
    <t xml:space="preserve">Компенсация расходов на оплату жилых по-мещений, отопления и освещения работни-кам, государственных и муниципальных уч-реждений, проживающим и работающим в сельской местности </t>
  </si>
  <si>
    <t>Расходы на обеспечение деятельности (ока-зание услуг) муниципальных учреждений (МБУК «Библиотечное объединение Новове-личковского сельского поселения»)</t>
  </si>
  <si>
    <t>1620000590</t>
  </si>
  <si>
    <t>1620011390</t>
  </si>
  <si>
    <t>1630000000</t>
  </si>
  <si>
    <t>1630065120</t>
  </si>
  <si>
    <t>Субсидии на проведение мероприятий по подключению общедоступных библиотек, находящихся в муниципальной собственно-сти, к сети интернет и развитие системы биб-лиотечного дела с учетом задачи расширения информационных технологий и оцифровки</t>
  </si>
  <si>
    <t>1620051460</t>
  </si>
  <si>
    <t>Предоставление субсидий бюджетным, авто-номным учреждениям и иным некоммерче-ским организациям</t>
  </si>
  <si>
    <t>Субсидии на дополнительную помощь мест-ным бюджетам для решения социально-значимых вопросов</t>
  </si>
  <si>
    <t>Субсидии на стимулирование работников муниципальных учреждений в сфере культу-ры и искусства в рамках реализации государ-ственной программы Краснодарского края "Развитие культуры" (МБУК «БО НСП»)</t>
  </si>
  <si>
    <t>Повышение оплаты труда работникам муни-ципальных бюджетных учреждений культуры (местный  бюджет)</t>
  </si>
  <si>
    <t>1640000000</t>
  </si>
  <si>
    <t>1620060050</t>
  </si>
  <si>
    <t>1620060120</t>
  </si>
  <si>
    <t>1620065120</t>
  </si>
  <si>
    <t>Подпрограмма «Проведение мероприятий, посвященных памятным датам, знаменатель-ным событиям»</t>
  </si>
  <si>
    <t>1650000000</t>
  </si>
  <si>
    <t>16500000000</t>
  </si>
  <si>
    <t>Другие вопросы в области  культуры</t>
  </si>
  <si>
    <t>Муниципальная программа старшее поколение</t>
  </si>
  <si>
    <t>1800000000</t>
  </si>
  <si>
    <t>1810000000</t>
  </si>
  <si>
    <t>1700000000</t>
  </si>
  <si>
    <t>1710000000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</si>
  <si>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 на 2016 год"</t>
  </si>
  <si>
    <t>1710000590</t>
  </si>
  <si>
    <t>1900000000</t>
  </si>
  <si>
    <t>1910000000</t>
  </si>
  <si>
    <t>9600000000</t>
  </si>
  <si>
    <t>9610000000</t>
  </si>
  <si>
    <t>9610010150</t>
  </si>
  <si>
    <t>700</t>
  </si>
  <si>
    <t>0510000000</t>
  </si>
  <si>
    <t>2010000000</t>
  </si>
  <si>
    <t>Муниципальная программа "Противодейст-вие экстремизму и терроризму в Нововелич-ковском сельском поселении Динского рай-она"</t>
  </si>
  <si>
    <t>Мероприятия по профилактике терроризма и экстремизма</t>
  </si>
  <si>
    <t>Анализ исполнения расходов  бюджета Нововеличковского сельского поселения за 2016 г.
по разделам и подразделам функциональной классификации расходов</t>
  </si>
  <si>
    <t>Муниципальная программа "Обеспечение пожарной безопасности объектов в Нововеличковском сельском поселении Динского района на 2016 год"</t>
  </si>
  <si>
    <t>Муниципальная программа "Строительство, реконструкция, капитальный ремонт и ремонт автомобильных дорог местного значения Нововеличковского значения Нововеличковского сельского поселения Динского района, мероприятия по обеспечению безопасности дорожного движения на 2016 год"</t>
  </si>
  <si>
    <t>Муниципальная программа "Устойчивое развитие сельских территорий Нововеличковского сельского поселения Динского района на 2016 год"</t>
  </si>
  <si>
    <t>Муниципальная программа "Подготовка жилищно-коммунального комплекса и объектов теплоснабжения к работе в осенне-зимний период 2016-2017 гг. на территории Нововеличковского сельского поселения Динского района"</t>
  </si>
  <si>
    <t>Муниципальная программа «Благоустройство территории муниципального образования Нововеличковское сельское поселение Динского района на 2016 год»</t>
  </si>
  <si>
    <t>Муниципальная программа «Развитие культуры на 2016 год»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</si>
  <si>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 на 2016 годы"</t>
  </si>
  <si>
    <t>Муниципальная программа "Старшее поколение"</t>
  </si>
  <si>
    <t>Муниципальная программа «Противодействие экстремизму и терроризму в Нововеличков-ском сельском поселении Динского района»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</si>
</sst>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_-* #,##0.0_р_._-;\-* #,##0.0_р_._-;_-* &quot;-&quot;??_р_._-;_-@_-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?_р_._-;_-@_-"/>
    <numFmt numFmtId="182" formatCode="#,##0.0_р_.;[Red]\-#,##0.0_р_."/>
    <numFmt numFmtId="183" formatCode="#,##0.000"/>
    <numFmt numFmtId="184" formatCode="_-* #,##0.000_р_._-;\-* #,##0.000_р_._-;_-* &quot;-&quot;??_р_._-;_-@_-"/>
    <numFmt numFmtId="185" formatCode="_(* #,##0.0_);_(* \(#,##0.0\);_(* &quot;-&quot;??_);_(@_)"/>
  </numFmts>
  <fonts count="7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9"/>
      <name val="Arial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Cyr"/>
      <family val="0"/>
    </font>
    <font>
      <b/>
      <sz val="10"/>
      <color theme="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0"/>
      <name val="Arial"/>
      <family val="2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0" fontId="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170" fontId="13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wrapText="1"/>
    </xf>
    <xf numFmtId="170" fontId="10" fillId="0" borderId="1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170" fontId="14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3" fontId="1" fillId="33" borderId="11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170" fontId="17" fillId="0" borderId="10" xfId="0" applyNumberFormat="1" applyFont="1" applyBorder="1" applyAlignment="1">
      <alignment wrapText="1"/>
    </xf>
    <xf numFmtId="0" fontId="6" fillId="0" borderId="10" xfId="0" applyFont="1" applyFill="1" applyBorder="1" applyAlignment="1" applyProtection="1">
      <alignment horizontal="left" vertical="top" wrapText="1"/>
      <protection/>
    </xf>
    <xf numFmtId="16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70" fontId="6" fillId="0" borderId="10" xfId="0" applyNumberFormat="1" applyFont="1" applyBorder="1" applyAlignment="1">
      <alignment/>
    </xf>
    <xf numFmtId="49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33" borderId="0" xfId="0" applyFont="1" applyFill="1" applyAlignment="1">
      <alignment horizontal="center" wrapText="1"/>
    </xf>
    <xf numFmtId="0" fontId="20" fillId="0" borderId="0" xfId="0" applyFont="1" applyAlignment="1">
      <alignment/>
    </xf>
    <xf numFmtId="0" fontId="10" fillId="33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182" fontId="10" fillId="33" borderId="10" xfId="60" applyNumberFormat="1" applyFont="1" applyFill="1" applyBorder="1" applyAlignment="1" applyProtection="1">
      <alignment vertical="center" wrapText="1"/>
      <protection/>
    </xf>
    <xf numFmtId="182" fontId="4" fillId="33" borderId="10" xfId="60" applyNumberFormat="1" applyFont="1" applyFill="1" applyBorder="1" applyAlignment="1" applyProtection="1">
      <alignment horizontal="center" vertical="center" wrapText="1"/>
      <protection/>
    </xf>
    <xf numFmtId="182" fontId="4" fillId="33" borderId="11" xfId="60" applyNumberFormat="1" applyFont="1" applyFill="1" applyBorder="1" applyAlignment="1" applyProtection="1">
      <alignment horizontal="center" vertical="center" wrapText="1"/>
      <protection/>
    </xf>
    <xf numFmtId="49" fontId="10" fillId="33" borderId="10" xfId="60" applyNumberFormat="1" applyFont="1" applyFill="1" applyBorder="1" applyAlignment="1" applyProtection="1">
      <alignment horizontal="center" vertical="top" wrapText="1"/>
      <protection/>
    </xf>
    <xf numFmtId="38" fontId="10" fillId="33" borderId="12" xfId="60" applyNumberFormat="1" applyFont="1" applyFill="1" applyBorder="1" applyAlignment="1" applyProtection="1">
      <alignment vertical="top" wrapText="1"/>
      <protection/>
    </xf>
    <xf numFmtId="4" fontId="10" fillId="33" borderId="11" xfId="0" applyNumberFormat="1" applyFont="1" applyFill="1" applyBorder="1" applyAlignment="1">
      <alignment vertical="top"/>
    </xf>
    <xf numFmtId="4" fontId="10" fillId="33" borderId="10" xfId="0" applyNumberFormat="1" applyFont="1" applyFill="1" applyBorder="1" applyAlignment="1">
      <alignment vertical="top"/>
    </xf>
    <xf numFmtId="49" fontId="4" fillId="33" borderId="10" xfId="60" applyNumberFormat="1" applyFont="1" applyFill="1" applyBorder="1" applyAlignment="1" applyProtection="1">
      <alignment horizontal="center" vertical="top" wrapText="1"/>
      <protection/>
    </xf>
    <xf numFmtId="38" fontId="4" fillId="33" borderId="12" xfId="60" applyNumberFormat="1" applyFont="1" applyFill="1" applyBorder="1" applyAlignment="1" applyProtection="1">
      <alignment vertical="top" wrapText="1"/>
      <protection/>
    </xf>
    <xf numFmtId="0" fontId="4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10" fillId="33" borderId="12" xfId="0" applyFont="1" applyFill="1" applyBorder="1" applyAlignment="1">
      <alignment vertical="top"/>
    </xf>
    <xf numFmtId="182" fontId="10" fillId="33" borderId="12" xfId="60" applyNumberFormat="1" applyFont="1" applyFill="1" applyBorder="1" applyAlignment="1" applyProtection="1">
      <alignment vertical="top" wrapText="1"/>
      <protection/>
    </xf>
    <xf numFmtId="182" fontId="4" fillId="33" borderId="12" xfId="60" applyNumberFormat="1" applyFont="1" applyFill="1" applyBorder="1" applyAlignment="1" applyProtection="1">
      <alignment vertical="top" wrapText="1"/>
      <protection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4" fontId="10" fillId="33" borderId="10" xfId="60" applyNumberFormat="1" applyFont="1" applyFill="1" applyBorder="1" applyAlignment="1" applyProtection="1">
      <alignment vertical="top"/>
      <protection locked="0"/>
    </xf>
    <xf numFmtId="164" fontId="4" fillId="33" borderId="10" xfId="60" applyNumberFormat="1" applyFont="1" applyFill="1" applyBorder="1" applyAlignment="1" applyProtection="1">
      <alignment vertical="top"/>
      <protection locked="0"/>
    </xf>
    <xf numFmtId="164" fontId="4" fillId="33" borderId="10" xfId="60" applyNumberFormat="1" applyFont="1" applyFill="1" applyBorder="1" applyAlignment="1" applyProtection="1">
      <alignment vertical="top"/>
      <protection/>
    </xf>
    <xf numFmtId="164" fontId="10" fillId="33" borderId="14" xfId="60" applyNumberFormat="1" applyFont="1" applyFill="1" applyBorder="1" applyAlignment="1" applyProtection="1">
      <alignment vertical="top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82" fontId="9" fillId="33" borderId="10" xfId="60" applyNumberFormat="1" applyFont="1" applyFill="1" applyBorder="1" applyAlignment="1" applyProtection="1">
      <alignment horizontal="center" vertical="center" wrapText="1"/>
      <protection/>
    </xf>
    <xf numFmtId="164" fontId="10" fillId="33" borderId="11" xfId="0" applyNumberFormat="1" applyFont="1" applyFill="1" applyBorder="1" applyAlignment="1">
      <alignment vertical="top"/>
    </xf>
    <xf numFmtId="164" fontId="10" fillId="33" borderId="1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79" fontId="4" fillId="0" borderId="0" xfId="60" applyNumberFormat="1" applyFont="1" applyAlignment="1">
      <alignment/>
    </xf>
    <xf numFmtId="179" fontId="10" fillId="0" borderId="0" xfId="60" applyNumberFormat="1" applyFont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182" fontId="4" fillId="33" borderId="0" xfId="60" applyNumberFormat="1" applyFont="1" applyFill="1" applyBorder="1" applyAlignment="1" applyProtection="1">
      <alignment horizontal="center" vertical="center" wrapText="1"/>
      <protection/>
    </xf>
    <xf numFmtId="182" fontId="9" fillId="33" borderId="0" xfId="60" applyNumberFormat="1" applyFont="1" applyFill="1" applyBorder="1" applyAlignment="1" applyProtection="1">
      <alignment horizontal="center" vertical="center" wrapText="1"/>
      <protection/>
    </xf>
    <xf numFmtId="164" fontId="4" fillId="33" borderId="0" xfId="60" applyNumberFormat="1" applyFont="1" applyFill="1" applyBorder="1" applyAlignment="1" applyProtection="1">
      <alignment vertical="top"/>
      <protection/>
    </xf>
    <xf numFmtId="164" fontId="10" fillId="33" borderId="0" xfId="0" applyNumberFormat="1" applyFont="1" applyFill="1" applyBorder="1" applyAlignment="1">
      <alignment vertical="top"/>
    </xf>
    <xf numFmtId="164" fontId="10" fillId="33" borderId="0" xfId="60" applyNumberFormat="1" applyFont="1" applyFill="1" applyBorder="1" applyAlignment="1" applyProtection="1">
      <alignment vertical="top"/>
      <protection locked="0"/>
    </xf>
    <xf numFmtId="179" fontId="0" fillId="0" borderId="0" xfId="60" applyNumberFormat="1" applyFont="1" applyAlignment="1">
      <alignment/>
    </xf>
    <xf numFmtId="179" fontId="2" fillId="0" borderId="0" xfId="6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78" fontId="0" fillId="0" borderId="0" xfId="60" applyNumberFormat="1" applyFont="1" applyAlignment="1">
      <alignment/>
    </xf>
    <xf numFmtId="178" fontId="4" fillId="0" borderId="10" xfId="60" applyNumberFormat="1" applyFont="1" applyBorder="1" applyAlignment="1">
      <alignment horizontal="center" wrapText="1"/>
    </xf>
    <xf numFmtId="178" fontId="4" fillId="0" borderId="10" xfId="60" applyNumberFormat="1" applyFont="1" applyBorder="1" applyAlignment="1">
      <alignment horizontal="right"/>
    </xf>
    <xf numFmtId="178" fontId="4" fillId="0" borderId="10" xfId="60" applyNumberFormat="1" applyFont="1" applyBorder="1" applyAlignment="1">
      <alignment horizontal="right" vertical="top"/>
    </xf>
    <xf numFmtId="49" fontId="4" fillId="0" borderId="10" xfId="6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179" fontId="10" fillId="0" borderId="10" xfId="60" applyNumberFormat="1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vertical="top" wrapText="1"/>
    </xf>
    <xf numFmtId="0" fontId="70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1" fillId="33" borderId="10" xfId="0" applyNumberFormat="1" applyFont="1" applyFill="1" applyBorder="1" applyAlignment="1" applyProtection="1">
      <alignment horizontal="center" wrapText="1"/>
      <protection/>
    </xf>
    <xf numFmtId="164" fontId="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 applyProtection="1">
      <alignment horizontal="center" vertical="top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72" fillId="0" borderId="10" xfId="0" applyFont="1" applyBorder="1" applyAlignment="1">
      <alignment vertical="top" wrapText="1"/>
    </xf>
    <xf numFmtId="185" fontId="72" fillId="0" borderId="10" xfId="60" applyNumberFormat="1" applyFont="1" applyBorder="1" applyAlignment="1">
      <alignment horizontal="center" vertical="center" wrapText="1"/>
    </xf>
    <xf numFmtId="179" fontId="72" fillId="0" borderId="10" xfId="60" applyNumberFormat="1" applyFont="1" applyBorder="1" applyAlignment="1">
      <alignment horizontal="center" vertical="center" wrapText="1"/>
    </xf>
    <xf numFmtId="185" fontId="4" fillId="0" borderId="10" xfId="60" applyNumberFormat="1" applyFont="1" applyFill="1" applyBorder="1" applyAlignment="1">
      <alignment horizontal="center" vertical="center" wrapText="1"/>
    </xf>
    <xf numFmtId="185" fontId="4" fillId="0" borderId="10" xfId="60" applyNumberFormat="1" applyFont="1" applyBorder="1" applyAlignment="1">
      <alignment horizontal="center" vertical="center" wrapText="1"/>
    </xf>
    <xf numFmtId="185" fontId="10" fillId="0" borderId="10" xfId="60" applyNumberFormat="1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wrapText="1"/>
    </xf>
    <xf numFmtId="170" fontId="1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185" fontId="18" fillId="0" borderId="10" xfId="60" applyNumberFormat="1" applyFont="1" applyFill="1" applyBorder="1" applyAlignment="1">
      <alignment horizontal="right"/>
    </xf>
    <xf numFmtId="185" fontId="19" fillId="0" borderId="10" xfId="60" applyNumberFormat="1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center"/>
    </xf>
    <xf numFmtId="185" fontId="0" fillId="0" borderId="0" xfId="60" applyNumberFormat="1" applyFont="1" applyFill="1" applyAlignment="1">
      <alignment/>
    </xf>
    <xf numFmtId="0" fontId="4" fillId="0" borderId="0" xfId="0" applyFont="1" applyFill="1" applyAlignment="1">
      <alignment horizontal="right" wrapText="1"/>
    </xf>
    <xf numFmtId="178" fontId="1" fillId="0" borderId="0" xfId="6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vertical="center" wrapText="1"/>
    </xf>
    <xf numFmtId="178" fontId="0" fillId="0" borderId="0" xfId="6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8" fontId="0" fillId="0" borderId="0" xfId="60" applyNumberFormat="1" applyFont="1" applyFill="1" applyAlignment="1">
      <alignment vertical="center" wrapText="1"/>
    </xf>
    <xf numFmtId="185" fontId="0" fillId="0" borderId="0" xfId="6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19" fillId="33" borderId="1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9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vertical="top" wrapText="1"/>
      <protection/>
    </xf>
    <xf numFmtId="164" fontId="18" fillId="0" borderId="10" xfId="60" applyNumberFormat="1" applyFont="1" applyFill="1" applyBorder="1" applyAlignment="1">
      <alignment horizontal="right"/>
    </xf>
    <xf numFmtId="185" fontId="18" fillId="0" borderId="13" xfId="6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18" fillId="0" borderId="10" xfId="0" applyFont="1" applyFill="1" applyBorder="1" applyAlignment="1">
      <alignment wrapText="1"/>
    </xf>
    <xf numFmtId="164" fontId="4" fillId="33" borderId="10" xfId="60" applyNumberFormat="1" applyFont="1" applyFill="1" applyBorder="1" applyAlignment="1" applyProtection="1">
      <alignment/>
      <protection/>
    </xf>
    <xf numFmtId="4" fontId="10" fillId="33" borderId="10" xfId="0" applyNumberFormat="1" applyFont="1" applyFill="1" applyBorder="1" applyAlignment="1">
      <alignment/>
    </xf>
    <xf numFmtId="164" fontId="10" fillId="33" borderId="10" xfId="60" applyNumberFormat="1" applyFont="1" applyFill="1" applyBorder="1" applyAlignment="1" applyProtection="1">
      <alignment/>
      <protection locked="0"/>
    </xf>
    <xf numFmtId="4" fontId="10" fillId="33" borderId="11" xfId="0" applyNumberFormat="1" applyFont="1" applyFill="1" applyBorder="1" applyAlignment="1">
      <alignment/>
    </xf>
    <xf numFmtId="164" fontId="4" fillId="33" borderId="10" xfId="60" applyNumberFormat="1" applyFont="1" applyFill="1" applyBorder="1" applyAlignment="1" applyProtection="1">
      <alignment/>
      <protection locked="0"/>
    </xf>
    <xf numFmtId="164" fontId="10" fillId="33" borderId="11" xfId="60" applyNumberFormat="1" applyFont="1" applyFill="1" applyBorder="1" applyAlignment="1" applyProtection="1">
      <alignment/>
      <protection locked="0"/>
    </xf>
    <xf numFmtId="164" fontId="4" fillId="33" borderId="11" xfId="60" applyNumberFormat="1" applyFont="1" applyFill="1" applyBorder="1" applyAlignment="1" applyProtection="1">
      <alignment/>
      <protection locked="0"/>
    </xf>
    <xf numFmtId="4" fontId="10" fillId="33" borderId="11" xfId="60" applyNumberFormat="1" applyFont="1" applyFill="1" applyBorder="1" applyAlignment="1" applyProtection="1">
      <alignment/>
      <protection locked="0"/>
    </xf>
    <xf numFmtId="164" fontId="10" fillId="33" borderId="14" xfId="60" applyNumberFormat="1" applyFont="1" applyFill="1" applyBorder="1" applyAlignment="1" applyProtection="1">
      <alignment/>
      <protection locked="0"/>
    </xf>
    <xf numFmtId="4" fontId="10" fillId="33" borderId="14" xfId="60" applyNumberFormat="1" applyFont="1" applyFill="1" applyBorder="1" applyAlignment="1" applyProtection="1">
      <alignment/>
      <protection locked="0"/>
    </xf>
    <xf numFmtId="178" fontId="10" fillId="0" borderId="10" xfId="60" applyNumberFormat="1" applyFont="1" applyBorder="1" applyAlignment="1">
      <alignment/>
    </xf>
    <xf numFmtId="178" fontId="4" fillId="0" borderId="10" xfId="60" applyNumberFormat="1" applyFont="1" applyBorder="1" applyAlignment="1">
      <alignment/>
    </xf>
    <xf numFmtId="180" fontId="10" fillId="0" borderId="10" xfId="60" applyNumberFormat="1" applyFont="1" applyBorder="1" applyAlignment="1">
      <alignment/>
    </xf>
    <xf numFmtId="170" fontId="10" fillId="0" borderId="10" xfId="60" applyNumberFormat="1" applyFont="1" applyBorder="1" applyAlignment="1">
      <alignment/>
    </xf>
    <xf numFmtId="0" fontId="18" fillId="0" borderId="16" xfId="0" applyFont="1" applyFill="1" applyBorder="1" applyAlignment="1">
      <alignment horizontal="justify" wrapText="1"/>
    </xf>
    <xf numFmtId="49" fontId="18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9" fillId="0" borderId="11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185" fontId="18" fillId="0" borderId="10" xfId="6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78" fontId="10" fillId="0" borderId="10" xfId="0" applyNumberFormat="1" applyFont="1" applyBorder="1" applyAlignment="1">
      <alignment horizontal="center"/>
    </xf>
    <xf numFmtId="170" fontId="10" fillId="0" borderId="10" xfId="6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wrapText="1"/>
    </xf>
    <xf numFmtId="183" fontId="14" fillId="0" borderId="10" xfId="0" applyNumberFormat="1" applyFont="1" applyBorder="1" applyAlignment="1">
      <alignment wrapText="1"/>
    </xf>
    <xf numFmtId="183" fontId="6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0" fontId="4" fillId="34" borderId="17" xfId="0" applyFont="1" applyFill="1" applyBorder="1" applyAlignment="1">
      <alignment wrapText="1"/>
    </xf>
    <xf numFmtId="0" fontId="4" fillId="34" borderId="18" xfId="0" applyFont="1" applyFill="1" applyBorder="1" applyAlignment="1">
      <alignment wrapText="1"/>
    </xf>
    <xf numFmtId="0" fontId="18" fillId="0" borderId="19" xfId="0" applyFont="1" applyFill="1" applyBorder="1" applyAlignment="1">
      <alignment horizontal="justify" wrapText="1"/>
    </xf>
    <xf numFmtId="185" fontId="18" fillId="0" borderId="20" xfId="60" applyNumberFormat="1" applyFont="1" applyFill="1" applyBorder="1" applyAlignment="1">
      <alignment horizontal="center"/>
    </xf>
    <xf numFmtId="185" fontId="18" fillId="0" borderId="19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justify" wrapText="1"/>
    </xf>
    <xf numFmtId="164" fontId="19" fillId="0" borderId="10" xfId="60" applyNumberFormat="1" applyFont="1" applyFill="1" applyBorder="1" applyAlignment="1">
      <alignment horizontal="right"/>
    </xf>
    <xf numFmtId="179" fontId="75" fillId="0" borderId="10" xfId="6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2" fillId="0" borderId="12" xfId="0" applyFont="1" applyBorder="1" applyAlignment="1">
      <alignment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7" fillId="0" borderId="12" xfId="0" applyFont="1" applyBorder="1" applyAlignment="1">
      <alignment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/>
    </xf>
    <xf numFmtId="0" fontId="13" fillId="0" borderId="10" xfId="0" applyFont="1" applyBorder="1" applyAlignment="1">
      <alignment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3" fontId="1" fillId="33" borderId="11" xfId="0" applyNumberFormat="1" applyFont="1" applyFill="1" applyBorder="1" applyAlignment="1" applyProtection="1">
      <alignment vertical="top" wrapText="1"/>
      <protection/>
    </xf>
    <xf numFmtId="0" fontId="0" fillId="0" borderId="12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3" fontId="6" fillId="33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3" fontId="1" fillId="33" borderId="11" xfId="0" applyNumberFormat="1" applyFont="1" applyFill="1" applyBorder="1" applyAlignment="1" applyProtection="1">
      <alignment horizontal="left" vertical="top" wrapText="1"/>
      <protection/>
    </xf>
    <xf numFmtId="3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8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85" fontId="18" fillId="0" borderId="19" xfId="60" applyNumberFormat="1" applyFont="1" applyFill="1" applyBorder="1" applyAlignment="1">
      <alignment horizontal="center"/>
    </xf>
    <xf numFmtId="185" fontId="18" fillId="0" borderId="16" xfId="60" applyNumberFormat="1" applyFont="1" applyFill="1" applyBorder="1" applyAlignment="1">
      <alignment horizontal="center"/>
    </xf>
    <xf numFmtId="185" fontId="18" fillId="0" borderId="10" xfId="60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 horizontal="justify" wrapText="1"/>
    </xf>
    <xf numFmtId="0" fontId="19" fillId="0" borderId="16" xfId="0" applyFont="1" applyFill="1" applyBorder="1" applyAlignment="1">
      <alignment horizontal="justify" wrapText="1"/>
    </xf>
    <xf numFmtId="0" fontId="18" fillId="0" borderId="19" xfId="0" applyFont="1" applyFill="1" applyBorder="1" applyAlignment="1">
      <alignment horizontal="justify" wrapText="1"/>
    </xf>
    <xf numFmtId="0" fontId="18" fillId="0" borderId="16" xfId="0" applyFont="1" applyFill="1" applyBorder="1" applyAlignment="1">
      <alignment horizontal="justify" wrapText="1"/>
    </xf>
    <xf numFmtId="185" fontId="19" fillId="0" borderId="10" xfId="60" applyNumberFormat="1" applyFont="1" applyFill="1" applyBorder="1" applyAlignment="1">
      <alignment horizontal="right"/>
    </xf>
    <xf numFmtId="49" fontId="18" fillId="0" borderId="19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18" fillId="0" borderId="19" xfId="60" applyNumberFormat="1" applyFont="1" applyFill="1" applyBorder="1" applyAlignment="1">
      <alignment horizontal="center" wrapText="1"/>
    </xf>
    <xf numFmtId="178" fontId="0" fillId="0" borderId="23" xfId="60" applyNumberFormat="1" applyFont="1" applyFill="1" applyBorder="1" applyAlignment="1">
      <alignment horizontal="center" wrapText="1"/>
    </xf>
    <xf numFmtId="178" fontId="18" fillId="0" borderId="16" xfId="60" applyNumberFormat="1" applyFont="1" applyFill="1" applyBorder="1" applyAlignment="1">
      <alignment horizontal="center" wrapText="1"/>
    </xf>
    <xf numFmtId="179" fontId="18" fillId="0" borderId="19" xfId="6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179" fontId="18" fillId="0" borderId="16" xfId="6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0" fontId="18" fillId="0" borderId="10" xfId="0" applyFont="1" applyFill="1" applyBorder="1" applyAlignment="1">
      <alignment horizontal="justify" vertical="top" wrapText="1"/>
    </xf>
    <xf numFmtId="0" fontId="18" fillId="0" borderId="19" xfId="0" applyFont="1" applyFill="1" applyBorder="1" applyAlignment="1">
      <alignment horizontal="justify" vertical="top" wrapText="1"/>
    </xf>
    <xf numFmtId="0" fontId="18" fillId="0" borderId="16" xfId="0" applyFont="1" applyFill="1" applyBorder="1" applyAlignment="1">
      <alignment horizontal="justify" vertical="top" wrapText="1"/>
    </xf>
    <xf numFmtId="49" fontId="18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185" fontId="18" fillId="0" borderId="23" xfId="6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justify"/>
    </xf>
    <xf numFmtId="49" fontId="18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/>
    </xf>
    <xf numFmtId="178" fontId="4" fillId="0" borderId="19" xfId="60" applyNumberFormat="1" applyFont="1" applyBorder="1" applyAlignment="1">
      <alignment horizontal="center"/>
    </xf>
    <xf numFmtId="178" fontId="4" fillId="0" borderId="16" xfId="6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zoomScale="80" zoomScaleNormal="80" zoomScalePageLayoutView="0" workbookViewId="0" topLeftCell="A15">
      <selection activeCell="E10" sqref="E10"/>
    </sheetView>
  </sheetViews>
  <sheetFormatPr defaultColWidth="9.00390625" defaultRowHeight="12.75"/>
  <cols>
    <col min="1" max="1" width="24.50390625" style="0" customWidth="1"/>
    <col min="2" max="2" width="31.875" style="0" customWidth="1"/>
    <col min="3" max="3" width="8.00390625" style="0" customWidth="1"/>
    <col min="4" max="4" width="25.625" style="0" customWidth="1"/>
    <col min="5" max="5" width="12.00390625" style="0" customWidth="1"/>
    <col min="6" max="6" width="4.125" style="0" customWidth="1"/>
    <col min="7" max="7" width="5.50390625" style="0" customWidth="1"/>
  </cols>
  <sheetData>
    <row r="1" ht="13.5" customHeight="1"/>
    <row r="2" spans="3:12" ht="18">
      <c r="C2" s="260" t="s">
        <v>141</v>
      </c>
      <c r="D2" s="260"/>
      <c r="E2" s="261"/>
      <c r="F2" s="2"/>
      <c r="G2" s="2"/>
      <c r="J2" s="2"/>
      <c r="K2" s="2"/>
      <c r="L2" s="2"/>
    </row>
    <row r="4" spans="2:12" ht="49.5" customHeight="1">
      <c r="B4" s="1"/>
      <c r="C4" s="255" t="s">
        <v>282</v>
      </c>
      <c r="D4" s="255"/>
      <c r="E4" s="255"/>
      <c r="F4" s="1"/>
      <c r="G4" s="1"/>
      <c r="H4" s="1"/>
      <c r="I4" s="1"/>
      <c r="J4" s="1"/>
      <c r="K4" s="1"/>
      <c r="L4" s="1"/>
    </row>
    <row r="5" spans="2:12" ht="15">
      <c r="B5" s="1"/>
      <c r="C5" s="40"/>
      <c r="D5" s="40"/>
      <c r="E5" s="40"/>
      <c r="F5" s="1"/>
      <c r="G5" s="1"/>
      <c r="H5" s="1"/>
      <c r="I5" s="1"/>
      <c r="J5" s="1"/>
      <c r="K5" s="1"/>
      <c r="L5" s="1"/>
    </row>
    <row r="6" spans="1:5" ht="33" customHeight="1">
      <c r="A6" s="256" t="s">
        <v>122</v>
      </c>
      <c r="B6" s="256"/>
      <c r="C6" s="256"/>
      <c r="D6" s="256"/>
      <c r="E6" s="256"/>
    </row>
    <row r="7" spans="1:5" ht="15">
      <c r="A7" s="4"/>
      <c r="B7" s="4"/>
      <c r="C7" s="4"/>
      <c r="D7" s="4"/>
      <c r="E7" s="4" t="s">
        <v>243</v>
      </c>
    </row>
    <row r="8" spans="1:5" ht="12.75" customHeight="1">
      <c r="A8" s="284" t="s">
        <v>57</v>
      </c>
      <c r="B8" s="285"/>
      <c r="C8" s="266" t="s">
        <v>58</v>
      </c>
      <c r="D8" s="268"/>
      <c r="E8" s="269" t="s">
        <v>441</v>
      </c>
    </row>
    <row r="9" spans="1:5" ht="48" customHeight="1">
      <c r="A9" s="286"/>
      <c r="B9" s="287"/>
      <c r="C9" s="17" t="s">
        <v>59</v>
      </c>
      <c r="D9" s="17" t="s">
        <v>60</v>
      </c>
      <c r="E9" s="270"/>
    </row>
    <row r="10" spans="1:5" ht="17.25">
      <c r="A10" s="279" t="s">
        <v>89</v>
      </c>
      <c r="B10" s="279"/>
      <c r="C10" s="18"/>
      <c r="D10" s="145"/>
      <c r="E10" s="19">
        <f>E18+E35+E11+E16</f>
        <v>31452.5857</v>
      </c>
    </row>
    <row r="11" spans="1:5" ht="18.75" customHeight="1">
      <c r="A11" s="293"/>
      <c r="B11" s="294"/>
      <c r="C11" s="18">
        <v>100</v>
      </c>
      <c r="D11" s="145"/>
      <c r="E11" s="178">
        <f>E12+E13+E14+E15</f>
        <v>6283.697</v>
      </c>
    </row>
    <row r="12" spans="1:5" ht="67.5" customHeight="1">
      <c r="A12" s="266" t="s">
        <v>320</v>
      </c>
      <c r="B12" s="267"/>
      <c r="C12" s="179">
        <v>100</v>
      </c>
      <c r="D12" s="155" t="s">
        <v>321</v>
      </c>
      <c r="E12" s="30">
        <v>2148.139</v>
      </c>
    </row>
    <row r="13" spans="1:5" ht="81" customHeight="1">
      <c r="A13" s="264" t="s">
        <v>330</v>
      </c>
      <c r="B13" s="265"/>
      <c r="C13" s="179">
        <v>100</v>
      </c>
      <c r="D13" s="155" t="s">
        <v>333</v>
      </c>
      <c r="E13" s="30">
        <v>32.79</v>
      </c>
    </row>
    <row r="14" spans="1:5" ht="67.5" customHeight="1">
      <c r="A14" s="264" t="s">
        <v>331</v>
      </c>
      <c r="B14" s="265"/>
      <c r="C14" s="179">
        <v>100</v>
      </c>
      <c r="D14" s="155" t="s">
        <v>334</v>
      </c>
      <c r="E14" s="30">
        <v>4420.936</v>
      </c>
    </row>
    <row r="15" spans="1:5" ht="67.5" customHeight="1">
      <c r="A15" s="264" t="s">
        <v>332</v>
      </c>
      <c r="B15" s="265"/>
      <c r="C15" s="179">
        <v>100</v>
      </c>
      <c r="D15" s="155" t="s">
        <v>335</v>
      </c>
      <c r="E15" s="30">
        <v>-318.168</v>
      </c>
    </row>
    <row r="16" spans="1:5" s="231" customFormat="1" ht="22.5" customHeight="1" hidden="1">
      <c r="A16" s="281"/>
      <c r="B16" s="282"/>
      <c r="C16" s="18">
        <v>161</v>
      </c>
      <c r="D16" s="145"/>
      <c r="E16" s="178">
        <f>E17</f>
        <v>0</v>
      </c>
    </row>
    <row r="17" spans="1:5" ht="67.5" customHeight="1" hidden="1">
      <c r="A17" s="264" t="s">
        <v>375</v>
      </c>
      <c r="B17" s="265"/>
      <c r="C17" s="179">
        <v>161</v>
      </c>
      <c r="D17" s="155" t="s">
        <v>376</v>
      </c>
      <c r="E17" s="30">
        <v>0</v>
      </c>
    </row>
    <row r="18" spans="1:5" ht="15.75" customHeight="1">
      <c r="A18" s="257" t="s">
        <v>62</v>
      </c>
      <c r="B18" s="280"/>
      <c r="C18" s="20">
        <v>182</v>
      </c>
      <c r="D18" s="159"/>
      <c r="E18" s="21">
        <f>E19+E24+E33+E27</f>
        <v>22814.0827</v>
      </c>
    </row>
    <row r="19" spans="1:5" ht="22.5" customHeight="1">
      <c r="A19" s="257" t="s">
        <v>3</v>
      </c>
      <c r="B19" s="283"/>
      <c r="C19" s="22">
        <v>182</v>
      </c>
      <c r="D19" s="160" t="s">
        <v>63</v>
      </c>
      <c r="E19" s="13">
        <f>SUM(E20:E23)</f>
        <v>8824.985</v>
      </c>
    </row>
    <row r="20" spans="1:5" ht="66" customHeight="1">
      <c r="A20" s="259" t="s">
        <v>106</v>
      </c>
      <c r="B20" s="258"/>
      <c r="C20" s="23">
        <v>182</v>
      </c>
      <c r="D20" s="154" t="s">
        <v>107</v>
      </c>
      <c r="E20" s="24">
        <v>8724.125</v>
      </c>
    </row>
    <row r="21" spans="1:5" ht="64.5" customHeight="1">
      <c r="A21" s="259" t="s">
        <v>109</v>
      </c>
      <c r="B21" s="258"/>
      <c r="C21" s="23">
        <v>182</v>
      </c>
      <c r="D21" s="154" t="s">
        <v>108</v>
      </c>
      <c r="E21" s="24">
        <v>4.4</v>
      </c>
    </row>
    <row r="22" spans="1:5" ht="39.75" customHeight="1">
      <c r="A22" s="262" t="s">
        <v>110</v>
      </c>
      <c r="B22" s="263"/>
      <c r="C22" s="23">
        <v>182</v>
      </c>
      <c r="D22" s="154" t="s">
        <v>112</v>
      </c>
      <c r="E22" s="24">
        <v>59.09</v>
      </c>
    </row>
    <row r="23" spans="1:5" ht="64.5" customHeight="1">
      <c r="A23" s="262" t="s">
        <v>111</v>
      </c>
      <c r="B23" s="263"/>
      <c r="C23" s="23">
        <v>182</v>
      </c>
      <c r="D23" s="154" t="s">
        <v>113</v>
      </c>
      <c r="E23" s="24">
        <v>37.37</v>
      </c>
    </row>
    <row r="24" spans="1:5" ht="24" customHeight="1">
      <c r="A24" s="257" t="s">
        <v>64</v>
      </c>
      <c r="B24" s="258"/>
      <c r="C24" s="22">
        <v>182</v>
      </c>
      <c r="D24" s="160" t="s">
        <v>65</v>
      </c>
      <c r="E24" s="13">
        <f>(E25+E26)</f>
        <v>2619.8</v>
      </c>
    </row>
    <row r="25" spans="1:5" ht="12.75" customHeight="1">
      <c r="A25" s="259" t="s">
        <v>2</v>
      </c>
      <c r="B25" s="258"/>
      <c r="C25" s="23">
        <v>182</v>
      </c>
      <c r="D25" s="154" t="s">
        <v>90</v>
      </c>
      <c r="E25" s="24">
        <v>2619.8</v>
      </c>
    </row>
    <row r="26" spans="1:5" ht="27" customHeight="1" hidden="1">
      <c r="A26" s="259" t="s">
        <v>91</v>
      </c>
      <c r="B26" s="258"/>
      <c r="C26" s="23">
        <v>182</v>
      </c>
      <c r="D26" s="154" t="s">
        <v>92</v>
      </c>
      <c r="E26" s="24"/>
    </row>
    <row r="27" spans="1:5" ht="24.75" customHeight="1">
      <c r="A27" s="257" t="s">
        <v>66</v>
      </c>
      <c r="B27" s="258"/>
      <c r="C27" s="22">
        <v>182</v>
      </c>
      <c r="D27" s="160" t="s">
        <v>67</v>
      </c>
      <c r="E27" s="13">
        <f>(E28+E30)</f>
        <v>11369.253</v>
      </c>
    </row>
    <row r="28" spans="1:5" ht="15.75" customHeight="1">
      <c r="A28" s="259" t="s">
        <v>68</v>
      </c>
      <c r="B28" s="302"/>
      <c r="C28" s="23">
        <v>182</v>
      </c>
      <c r="D28" s="154" t="s">
        <v>69</v>
      </c>
      <c r="E28" s="25">
        <f>E29</f>
        <v>2341.7</v>
      </c>
    </row>
    <row r="29" spans="1:5" ht="36.75" customHeight="1">
      <c r="A29" s="259" t="s">
        <v>5</v>
      </c>
      <c r="B29" s="258"/>
      <c r="C29" s="23">
        <v>182</v>
      </c>
      <c r="D29" s="154" t="s">
        <v>4</v>
      </c>
      <c r="E29" s="24">
        <v>2341.7</v>
      </c>
    </row>
    <row r="30" spans="1:5" ht="12.75">
      <c r="A30" s="259" t="s">
        <v>7</v>
      </c>
      <c r="B30" s="258"/>
      <c r="C30" s="23">
        <v>182</v>
      </c>
      <c r="D30" s="154" t="s">
        <v>6</v>
      </c>
      <c r="E30" s="25">
        <f>(E31+E32)</f>
        <v>9027.553</v>
      </c>
    </row>
    <row r="31" spans="1:5" ht="30.75" customHeight="1">
      <c r="A31" s="259" t="s">
        <v>377</v>
      </c>
      <c r="B31" s="258"/>
      <c r="C31" s="23">
        <v>182</v>
      </c>
      <c r="D31" s="161" t="s">
        <v>378</v>
      </c>
      <c r="E31" s="24">
        <v>3975.043</v>
      </c>
    </row>
    <row r="32" spans="1:5" ht="30.75" customHeight="1">
      <c r="A32" s="259" t="s">
        <v>379</v>
      </c>
      <c r="B32" s="258"/>
      <c r="C32" s="23">
        <v>182</v>
      </c>
      <c r="D32" s="154" t="s">
        <v>380</v>
      </c>
      <c r="E32" s="24">
        <v>5052.51</v>
      </c>
    </row>
    <row r="33" spans="1:5" s="5" customFormat="1" ht="32.25" customHeight="1">
      <c r="A33" s="257" t="s">
        <v>70</v>
      </c>
      <c r="B33" s="295"/>
      <c r="C33" s="22">
        <v>182</v>
      </c>
      <c r="D33" s="153" t="s">
        <v>71</v>
      </c>
      <c r="E33" s="243">
        <f>(E34)</f>
        <v>0.0447</v>
      </c>
    </row>
    <row r="34" spans="1:5" s="5" customFormat="1" ht="27.75" customHeight="1">
      <c r="A34" s="259" t="s">
        <v>114</v>
      </c>
      <c r="B34" s="272"/>
      <c r="C34" s="23">
        <v>182</v>
      </c>
      <c r="D34" s="155" t="s">
        <v>115</v>
      </c>
      <c r="E34" s="244">
        <v>0.0447</v>
      </c>
    </row>
    <row r="35" spans="1:5" ht="32.25" customHeight="1">
      <c r="A35" s="273" t="s">
        <v>123</v>
      </c>
      <c r="B35" s="274"/>
      <c r="C35" s="28">
        <v>992</v>
      </c>
      <c r="D35" s="161"/>
      <c r="E35" s="13">
        <f>(E36+E41+E43+E45)</f>
        <v>2354.806</v>
      </c>
    </row>
    <row r="36" spans="1:5" ht="42" customHeight="1">
      <c r="A36" s="257" t="s">
        <v>72</v>
      </c>
      <c r="B36" s="278"/>
      <c r="C36" s="29">
        <v>992</v>
      </c>
      <c r="D36" s="153" t="s">
        <v>73</v>
      </c>
      <c r="E36" s="13">
        <f>E37+E39+E40</f>
        <v>58.436</v>
      </c>
    </row>
    <row r="37" spans="1:5" ht="54.75" customHeight="1">
      <c r="A37" s="277" t="s">
        <v>93</v>
      </c>
      <c r="B37" s="278"/>
      <c r="C37" s="27">
        <v>992</v>
      </c>
      <c r="D37" s="161" t="s">
        <v>74</v>
      </c>
      <c r="E37" s="25">
        <f>(E38)</f>
        <v>58.436</v>
      </c>
    </row>
    <row r="38" spans="1:5" ht="52.5" customHeight="1">
      <c r="A38" s="277" t="s">
        <v>94</v>
      </c>
      <c r="B38" s="278"/>
      <c r="C38" s="27">
        <v>992</v>
      </c>
      <c r="D38" s="161" t="s">
        <v>8</v>
      </c>
      <c r="E38" s="24">
        <v>58.436</v>
      </c>
    </row>
    <row r="39" spans="1:5" s="180" customFormat="1" ht="18.75" customHeight="1" hidden="1">
      <c r="A39" s="277" t="s">
        <v>283</v>
      </c>
      <c r="B39" s="267"/>
      <c r="C39" s="27">
        <v>992</v>
      </c>
      <c r="D39" s="161" t="s">
        <v>284</v>
      </c>
      <c r="E39" s="24">
        <v>0</v>
      </c>
    </row>
    <row r="40" spans="1:5" ht="52.5" customHeight="1" hidden="1">
      <c r="A40" s="277" t="s">
        <v>381</v>
      </c>
      <c r="B40" s="258"/>
      <c r="C40" s="27">
        <v>992</v>
      </c>
      <c r="D40" s="161" t="s">
        <v>382</v>
      </c>
      <c r="E40" s="24">
        <v>0</v>
      </c>
    </row>
    <row r="41" spans="1:5" ht="20.25" customHeight="1">
      <c r="A41" s="275" t="s">
        <v>124</v>
      </c>
      <c r="B41" s="276"/>
      <c r="C41" s="29">
        <v>992</v>
      </c>
      <c r="D41" s="156" t="s">
        <v>125</v>
      </c>
      <c r="E41" s="53">
        <f>E42</f>
        <v>18</v>
      </c>
    </row>
    <row r="42" spans="1:5" ht="30" customHeight="1">
      <c r="A42" s="277" t="s">
        <v>126</v>
      </c>
      <c r="B42" s="278"/>
      <c r="C42" s="27">
        <v>992</v>
      </c>
      <c r="D42" s="161" t="s">
        <v>127</v>
      </c>
      <c r="E42" s="24">
        <v>18</v>
      </c>
    </row>
    <row r="43" spans="1:5" ht="30" customHeight="1">
      <c r="A43" s="275" t="s">
        <v>128</v>
      </c>
      <c r="B43" s="276"/>
      <c r="C43" s="29">
        <v>992</v>
      </c>
      <c r="D43" s="156" t="s">
        <v>129</v>
      </c>
      <c r="E43" s="53">
        <f>E44</f>
        <v>0.5</v>
      </c>
    </row>
    <row r="44" spans="1:5" ht="30" customHeight="1">
      <c r="A44" s="277" t="s">
        <v>323</v>
      </c>
      <c r="B44" s="278"/>
      <c r="C44" s="27">
        <v>992</v>
      </c>
      <c r="D44" s="161" t="s">
        <v>322</v>
      </c>
      <c r="E44" s="24">
        <v>0.5</v>
      </c>
    </row>
    <row r="45" spans="1:5" ht="13.5">
      <c r="A45" s="305" t="s">
        <v>10</v>
      </c>
      <c r="B45" s="306"/>
      <c r="C45" s="26">
        <v>992</v>
      </c>
      <c r="D45" s="156" t="s">
        <v>9</v>
      </c>
      <c r="E45" s="13">
        <f>(E46+E58+E60+E62)</f>
        <v>2277.87</v>
      </c>
    </row>
    <row r="46" spans="1:5" ht="27" customHeight="1">
      <c r="A46" s="266" t="s">
        <v>75</v>
      </c>
      <c r="B46" s="299"/>
      <c r="C46" s="27">
        <v>992</v>
      </c>
      <c r="D46" s="161" t="s">
        <v>76</v>
      </c>
      <c r="E46" s="25">
        <f>(E48+E51+E54+E55+E47+E56+E57)</f>
        <v>2288.7</v>
      </c>
    </row>
    <row r="47" spans="1:5" ht="27" customHeight="1" hidden="1">
      <c r="A47" s="266" t="s">
        <v>325</v>
      </c>
      <c r="B47" s="258"/>
      <c r="C47" s="27">
        <v>992</v>
      </c>
      <c r="D47" s="161" t="s">
        <v>324</v>
      </c>
      <c r="E47" s="25">
        <v>0</v>
      </c>
    </row>
    <row r="48" spans="1:5" ht="26.25" customHeight="1">
      <c r="A48" s="266" t="s">
        <v>77</v>
      </c>
      <c r="B48" s="258"/>
      <c r="C48" s="27">
        <v>992</v>
      </c>
      <c r="D48" s="161" t="s">
        <v>78</v>
      </c>
      <c r="E48" s="25">
        <f>E50+E49</f>
        <v>1389.2</v>
      </c>
    </row>
    <row r="49" spans="1:5" ht="26.25" customHeight="1">
      <c r="A49" s="266" t="s">
        <v>285</v>
      </c>
      <c r="B49" s="258"/>
      <c r="C49" s="27">
        <v>992</v>
      </c>
      <c r="D49" s="161" t="s">
        <v>286</v>
      </c>
      <c r="E49" s="25">
        <v>0</v>
      </c>
    </row>
    <row r="50" spans="1:5" ht="12.75" customHeight="1">
      <c r="A50" s="289" t="s">
        <v>13</v>
      </c>
      <c r="B50" s="290"/>
      <c r="C50" s="27">
        <v>992</v>
      </c>
      <c r="D50" s="162" t="s">
        <v>14</v>
      </c>
      <c r="E50" s="25">
        <v>1389.2</v>
      </c>
    </row>
    <row r="51" spans="1:5" ht="25.5" customHeight="1">
      <c r="A51" s="289" t="s">
        <v>79</v>
      </c>
      <c r="B51" s="290"/>
      <c r="C51" s="27">
        <v>992</v>
      </c>
      <c r="D51" s="158" t="s">
        <v>80</v>
      </c>
      <c r="E51" s="25">
        <f>E52+E53</f>
        <v>388.40000000000003</v>
      </c>
    </row>
    <row r="52" spans="1:5" ht="39" customHeight="1">
      <c r="A52" s="291" t="s">
        <v>95</v>
      </c>
      <c r="B52" s="290"/>
      <c r="C52" s="27">
        <v>992</v>
      </c>
      <c r="D52" s="158" t="s">
        <v>96</v>
      </c>
      <c r="E52" s="25">
        <v>380.8</v>
      </c>
    </row>
    <row r="53" spans="1:5" ht="26.25" customHeight="1">
      <c r="A53" s="291" t="s">
        <v>12</v>
      </c>
      <c r="B53" s="290"/>
      <c r="C53" s="27">
        <v>992</v>
      </c>
      <c r="D53" s="158" t="s">
        <v>11</v>
      </c>
      <c r="E53" s="25">
        <v>7.6</v>
      </c>
    </row>
    <row r="54" spans="1:5" ht="72.75" customHeight="1">
      <c r="A54" s="303" t="s">
        <v>443</v>
      </c>
      <c r="B54" s="304"/>
      <c r="C54" s="27">
        <v>992</v>
      </c>
      <c r="D54" s="158" t="s">
        <v>442</v>
      </c>
      <c r="E54" s="25">
        <v>11.1</v>
      </c>
    </row>
    <row r="55" spans="1:5" ht="55.5" customHeight="1">
      <c r="A55" s="291" t="s">
        <v>384</v>
      </c>
      <c r="B55" s="290"/>
      <c r="C55" s="27">
        <v>992</v>
      </c>
      <c r="D55" s="158" t="s">
        <v>383</v>
      </c>
      <c r="E55" s="30">
        <v>0</v>
      </c>
    </row>
    <row r="56" spans="1:5" ht="39.75" customHeight="1">
      <c r="A56" s="291" t="s">
        <v>384</v>
      </c>
      <c r="B56" s="290"/>
      <c r="C56" s="27">
        <v>992</v>
      </c>
      <c r="D56" s="158" t="s">
        <v>385</v>
      </c>
      <c r="E56" s="25">
        <v>0</v>
      </c>
    </row>
    <row r="57" spans="1:5" ht="28.5" customHeight="1">
      <c r="A57" s="300" t="s">
        <v>117</v>
      </c>
      <c r="B57" s="301"/>
      <c r="C57" s="27">
        <v>992</v>
      </c>
      <c r="D57" s="158" t="s">
        <v>116</v>
      </c>
      <c r="E57" s="25">
        <v>500</v>
      </c>
    </row>
    <row r="58" spans="1:5" ht="28.5" customHeight="1">
      <c r="A58" s="297" t="s">
        <v>139</v>
      </c>
      <c r="B58" s="298"/>
      <c r="C58" s="29">
        <v>992</v>
      </c>
      <c r="D58" s="163" t="s">
        <v>140</v>
      </c>
      <c r="E58" s="13">
        <f>E59</f>
        <v>188.85</v>
      </c>
    </row>
    <row r="59" spans="1:5" ht="28.5" customHeight="1">
      <c r="A59" s="277" t="s">
        <v>327</v>
      </c>
      <c r="B59" s="292"/>
      <c r="C59" s="27">
        <v>992</v>
      </c>
      <c r="D59" s="161" t="s">
        <v>326</v>
      </c>
      <c r="E59" s="25">
        <v>188.85</v>
      </c>
    </row>
    <row r="60" spans="1:5" ht="96.75" customHeight="1" hidden="1">
      <c r="A60" s="275" t="s">
        <v>131</v>
      </c>
      <c r="B60" s="296"/>
      <c r="C60" s="29">
        <v>992</v>
      </c>
      <c r="D60" s="156" t="s">
        <v>132</v>
      </c>
      <c r="E60" s="13">
        <f>E61</f>
        <v>0</v>
      </c>
    </row>
    <row r="61" spans="1:5" ht="30" customHeight="1" hidden="1">
      <c r="A61" s="277" t="s">
        <v>133</v>
      </c>
      <c r="B61" s="258"/>
      <c r="C61" s="27">
        <v>992</v>
      </c>
      <c r="D61" s="161" t="s">
        <v>134</v>
      </c>
      <c r="E61" s="25"/>
    </row>
    <row r="62" spans="1:5" ht="39.75" customHeight="1">
      <c r="A62" s="275" t="s">
        <v>136</v>
      </c>
      <c r="B62" s="296"/>
      <c r="C62" s="29">
        <v>992</v>
      </c>
      <c r="D62" s="156" t="s">
        <v>137</v>
      </c>
      <c r="E62" s="13">
        <f>E63</f>
        <v>-199.68</v>
      </c>
    </row>
    <row r="63" spans="1:5" ht="42.75" customHeight="1">
      <c r="A63" s="277" t="s">
        <v>135</v>
      </c>
      <c r="B63" s="258"/>
      <c r="C63" s="27">
        <v>992</v>
      </c>
      <c r="D63" s="161" t="s">
        <v>138</v>
      </c>
      <c r="E63" s="25">
        <v>-199.68</v>
      </c>
    </row>
    <row r="64" spans="1:5" ht="42.75" customHeight="1">
      <c r="A64" s="45"/>
      <c r="B64" s="206"/>
      <c r="C64" s="47"/>
      <c r="D64" s="207"/>
      <c r="E64" s="49"/>
    </row>
    <row r="65" spans="1:5" ht="18" customHeight="1">
      <c r="A65" s="45"/>
      <c r="B65" s="46"/>
      <c r="C65" s="47"/>
      <c r="D65" s="48"/>
      <c r="E65" s="49"/>
    </row>
    <row r="66" spans="1:5" ht="40.5" customHeight="1">
      <c r="A66" s="288" t="s">
        <v>328</v>
      </c>
      <c r="B66" s="288"/>
      <c r="D66" s="271" t="s">
        <v>329</v>
      </c>
      <c r="E66" s="271"/>
    </row>
  </sheetData>
  <sheetProtection/>
  <mergeCells count="62">
    <mergeCell ref="A41:B41"/>
    <mergeCell ref="A42:B42"/>
    <mergeCell ref="A54:B54"/>
    <mergeCell ref="A52:B52"/>
    <mergeCell ref="A45:B45"/>
    <mergeCell ref="A47:B47"/>
    <mergeCell ref="A28:B28"/>
    <mergeCell ref="A20:B20"/>
    <mergeCell ref="A21:B21"/>
    <mergeCell ref="A38:B38"/>
    <mergeCell ref="A39:B39"/>
    <mergeCell ref="A40:B40"/>
    <mergeCell ref="A37:B37"/>
    <mergeCell ref="A27:B27"/>
    <mergeCell ref="A29:B29"/>
    <mergeCell ref="A36:B36"/>
    <mergeCell ref="A62:B62"/>
    <mergeCell ref="A58:B58"/>
    <mergeCell ref="A56:B56"/>
    <mergeCell ref="A46:B46"/>
    <mergeCell ref="A48:B48"/>
    <mergeCell ref="A60:B60"/>
    <mergeCell ref="A61:B61"/>
    <mergeCell ref="A57:B57"/>
    <mergeCell ref="A8:B9"/>
    <mergeCell ref="A66:B66"/>
    <mergeCell ref="A50:B50"/>
    <mergeCell ref="A51:B51"/>
    <mergeCell ref="A53:B53"/>
    <mergeCell ref="A55:B55"/>
    <mergeCell ref="A59:B59"/>
    <mergeCell ref="A11:B11"/>
    <mergeCell ref="A17:B17"/>
    <mergeCell ref="A33:B33"/>
    <mergeCell ref="A26:B26"/>
    <mergeCell ref="A10:B10"/>
    <mergeCell ref="A18:B18"/>
    <mergeCell ref="A14:B14"/>
    <mergeCell ref="A15:B15"/>
    <mergeCell ref="A16:B16"/>
    <mergeCell ref="A22:B22"/>
    <mergeCell ref="A19:B19"/>
    <mergeCell ref="D66:E66"/>
    <mergeCell ref="A34:B34"/>
    <mergeCell ref="A31:B31"/>
    <mergeCell ref="A32:B32"/>
    <mergeCell ref="A30:B30"/>
    <mergeCell ref="A35:B35"/>
    <mergeCell ref="A43:B43"/>
    <mergeCell ref="A49:B49"/>
    <mergeCell ref="A44:B44"/>
    <mergeCell ref="A63:B63"/>
    <mergeCell ref="C4:E4"/>
    <mergeCell ref="A6:E6"/>
    <mergeCell ref="A24:B24"/>
    <mergeCell ref="A25:B25"/>
    <mergeCell ref="C2:E2"/>
    <mergeCell ref="A23:B23"/>
    <mergeCell ref="A13:B13"/>
    <mergeCell ref="A12:B12"/>
    <mergeCell ref="C8:D8"/>
    <mergeCell ref="E8:E9"/>
  </mergeCells>
  <printOptions/>
  <pageMargins left="0.4724409448818898" right="0.2362204724409449" top="0.63" bottom="0.48" header="0.2362204724409449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9"/>
  <sheetViews>
    <sheetView zoomScale="90" zoomScaleNormal="90" zoomScalePageLayoutView="0" workbookViewId="0" topLeftCell="A7">
      <selection activeCell="D11" sqref="D11"/>
    </sheetView>
  </sheetViews>
  <sheetFormatPr defaultColWidth="9.00390625" defaultRowHeight="12.75"/>
  <cols>
    <col min="1" max="1" width="50.50390625" style="0" customWidth="1"/>
    <col min="2" max="2" width="24.50390625" style="0" customWidth="1"/>
    <col min="3" max="3" width="17.125" style="0" customWidth="1"/>
    <col min="4" max="4" width="13.125" style="0" customWidth="1"/>
    <col min="5" max="5" width="11.00390625" style="10" customWidth="1"/>
    <col min="6" max="6" width="11.00390625" style="130" bestFit="1" customWidth="1"/>
  </cols>
  <sheetData>
    <row r="2" spans="1:4" ht="13.5" customHeight="1">
      <c r="A2" s="10"/>
      <c r="B2" s="308" t="s">
        <v>142</v>
      </c>
      <c r="C2" s="309"/>
      <c r="D2" s="309"/>
    </row>
    <row r="3" spans="1:4" ht="12.75">
      <c r="A3" s="10"/>
      <c r="B3" s="10"/>
      <c r="C3" s="10"/>
      <c r="D3" s="10"/>
    </row>
    <row r="4" spans="1:4" ht="49.5" customHeight="1">
      <c r="A4" s="10"/>
      <c r="B4" s="307" t="s">
        <v>287</v>
      </c>
      <c r="C4" s="307"/>
      <c r="D4" s="307"/>
    </row>
    <row r="5" spans="1:4" ht="8.25" customHeight="1">
      <c r="A5" s="10"/>
      <c r="B5" s="35"/>
      <c r="C5" s="42"/>
      <c r="D5" s="42"/>
    </row>
    <row r="6" spans="1:4" ht="56.25" customHeight="1">
      <c r="A6" s="310" t="s">
        <v>143</v>
      </c>
      <c r="B6" s="310"/>
      <c r="C6" s="310"/>
      <c r="D6" s="310"/>
    </row>
    <row r="7" spans="1:4" ht="12.75">
      <c r="A7" s="10"/>
      <c r="B7" s="10"/>
      <c r="C7" s="10"/>
      <c r="D7" s="129" t="s">
        <v>243</v>
      </c>
    </row>
    <row r="8" spans="1:5" ht="107.25" customHeight="1">
      <c r="A8" s="31" t="s">
        <v>57</v>
      </c>
      <c r="B8" s="16" t="s">
        <v>0</v>
      </c>
      <c r="C8" s="16" t="s">
        <v>373</v>
      </c>
      <c r="D8" s="16" t="s">
        <v>374</v>
      </c>
      <c r="E8" s="181" t="s">
        <v>289</v>
      </c>
    </row>
    <row r="9" spans="1:6" ht="15">
      <c r="A9" s="15" t="s">
        <v>61</v>
      </c>
      <c r="B9" s="32"/>
      <c r="C9" s="37">
        <f>C10+C39</f>
        <v>29781.27</v>
      </c>
      <c r="D9" s="37">
        <f>D10+D39</f>
        <v>31452.5957</v>
      </c>
      <c r="E9" s="39">
        <f>D9-C9</f>
        <v>1671.3257000000012</v>
      </c>
      <c r="F9" s="130">
        <f>D9/C9*100</f>
        <v>105.61200277892783</v>
      </c>
    </row>
    <row r="10" spans="1:6" ht="13.5">
      <c r="A10" s="33" t="s">
        <v>40</v>
      </c>
      <c r="B10" s="153" t="s">
        <v>1</v>
      </c>
      <c r="C10" s="36">
        <f>C11+C12+C13+C14+C16+C21+C24+C30+C36+C37+C32+C34+C35</f>
        <v>27307.2</v>
      </c>
      <c r="D10" s="36">
        <f>D11+D12+D13+D14+D16+D21+D24+D30+D36+D37+D32+D34+D35+D15</f>
        <v>29174.725700000003</v>
      </c>
      <c r="E10" s="39">
        <f aca="true" t="shared" si="0" ref="E10:E56">D10-C10</f>
        <v>1867.525700000002</v>
      </c>
      <c r="F10" s="130">
        <f aca="true" t="shared" si="1" ref="F10:F56">D10/C10*100</f>
        <v>106.83894980078514</v>
      </c>
    </row>
    <row r="11" spans="1:6" ht="68.25" customHeight="1">
      <c r="A11" s="6" t="s">
        <v>320</v>
      </c>
      <c r="B11" s="155" t="s">
        <v>321</v>
      </c>
      <c r="C11" s="39">
        <v>2123</v>
      </c>
      <c r="D11" s="30">
        <v>2148.139</v>
      </c>
      <c r="E11" s="39">
        <f t="shared" si="0"/>
        <v>25.139000000000124</v>
      </c>
      <c r="F11" s="130">
        <f t="shared" si="1"/>
        <v>101.18412623645784</v>
      </c>
    </row>
    <row r="12" spans="1:6" ht="80.25" customHeight="1">
      <c r="A12" s="6" t="s">
        <v>330</v>
      </c>
      <c r="B12" s="155" t="s">
        <v>333</v>
      </c>
      <c r="C12" s="39">
        <v>31.2</v>
      </c>
      <c r="D12" s="30">
        <v>32.79</v>
      </c>
      <c r="E12" s="39">
        <f t="shared" si="0"/>
        <v>1.5899999999999999</v>
      </c>
      <c r="F12" s="130">
        <f t="shared" si="1"/>
        <v>105.09615384615385</v>
      </c>
    </row>
    <row r="13" spans="1:6" ht="69" customHeight="1">
      <c r="A13" s="6" t="s">
        <v>331</v>
      </c>
      <c r="B13" s="155" t="s">
        <v>334</v>
      </c>
      <c r="C13" s="39">
        <v>3345</v>
      </c>
      <c r="D13" s="30">
        <v>4420.936</v>
      </c>
      <c r="E13" s="39">
        <f t="shared" si="0"/>
        <v>1075.9359999999997</v>
      </c>
      <c r="F13" s="130">
        <f t="shared" si="1"/>
        <v>132.16550074738416</v>
      </c>
    </row>
    <row r="14" spans="1:6" s="180" customFormat="1" ht="64.5" customHeight="1">
      <c r="A14" s="6" t="s">
        <v>332</v>
      </c>
      <c r="B14" s="155" t="s">
        <v>335</v>
      </c>
      <c r="C14" s="39">
        <v>0</v>
      </c>
      <c r="D14" s="30">
        <v>-318.168</v>
      </c>
      <c r="E14" s="39">
        <f t="shared" si="0"/>
        <v>-318.168</v>
      </c>
      <c r="F14" s="130" t="e">
        <f t="shared" si="1"/>
        <v>#DIV/0!</v>
      </c>
    </row>
    <row r="15" spans="1:6" s="180" customFormat="1" ht="64.5" customHeight="1" hidden="1">
      <c r="A15" s="6" t="s">
        <v>375</v>
      </c>
      <c r="B15" s="155" t="s">
        <v>376</v>
      </c>
      <c r="C15" s="39">
        <v>0</v>
      </c>
      <c r="D15" s="30">
        <v>0</v>
      </c>
      <c r="E15" s="39">
        <f t="shared" si="0"/>
        <v>0</v>
      </c>
      <c r="F15" s="130" t="e">
        <f t="shared" si="1"/>
        <v>#DIV/0!</v>
      </c>
    </row>
    <row r="16" spans="1:6" ht="12.75">
      <c r="A16" s="7" t="s">
        <v>3</v>
      </c>
      <c r="B16" s="153" t="s">
        <v>63</v>
      </c>
      <c r="C16" s="38">
        <f>C17+C18+C19+C20</f>
        <v>8260</v>
      </c>
      <c r="D16" s="38">
        <f>D17+D18+D19+D20</f>
        <v>8824.995</v>
      </c>
      <c r="E16" s="39">
        <f t="shared" si="0"/>
        <v>564.9950000000008</v>
      </c>
      <c r="F16" s="130">
        <f t="shared" si="1"/>
        <v>106.84013317191284</v>
      </c>
    </row>
    <row r="17" spans="1:6" ht="66" customHeight="1">
      <c r="A17" s="34" t="s">
        <v>106</v>
      </c>
      <c r="B17" s="154" t="s">
        <v>107</v>
      </c>
      <c r="C17" s="39">
        <v>8260</v>
      </c>
      <c r="D17" s="39">
        <v>8724.125</v>
      </c>
      <c r="E17" s="39">
        <f t="shared" si="0"/>
        <v>464.125</v>
      </c>
      <c r="F17" s="130">
        <f t="shared" si="1"/>
        <v>105.61894673123487</v>
      </c>
    </row>
    <row r="18" spans="1:6" ht="66" customHeight="1">
      <c r="A18" s="34" t="s">
        <v>118</v>
      </c>
      <c r="B18" s="154" t="s">
        <v>108</v>
      </c>
      <c r="C18" s="39">
        <v>0</v>
      </c>
      <c r="D18" s="39">
        <v>4.4</v>
      </c>
      <c r="E18" s="39">
        <f t="shared" si="0"/>
        <v>4.4</v>
      </c>
      <c r="F18" s="130" t="e">
        <f t="shared" si="1"/>
        <v>#DIV/0!</v>
      </c>
    </row>
    <row r="19" spans="1:6" ht="39">
      <c r="A19" s="34" t="s">
        <v>110</v>
      </c>
      <c r="B19" s="154" t="s">
        <v>112</v>
      </c>
      <c r="C19" s="39">
        <v>0</v>
      </c>
      <c r="D19" s="39">
        <v>59.1</v>
      </c>
      <c r="E19" s="39">
        <f t="shared" si="0"/>
        <v>59.1</v>
      </c>
      <c r="F19" s="130" t="e">
        <f t="shared" si="1"/>
        <v>#DIV/0!</v>
      </c>
    </row>
    <row r="20" spans="1:6" ht="63" customHeight="1">
      <c r="A20" s="34" t="s">
        <v>111</v>
      </c>
      <c r="B20" s="154" t="s">
        <v>113</v>
      </c>
      <c r="C20" s="39">
        <v>0</v>
      </c>
      <c r="D20" s="39">
        <v>37.37</v>
      </c>
      <c r="E20" s="39">
        <f t="shared" si="0"/>
        <v>37.37</v>
      </c>
      <c r="F20" s="130" t="e">
        <f t="shared" si="1"/>
        <v>#DIV/0!</v>
      </c>
    </row>
    <row r="21" spans="1:6" ht="12.75">
      <c r="A21" s="7" t="s">
        <v>64</v>
      </c>
      <c r="B21" s="153" t="s">
        <v>65</v>
      </c>
      <c r="C21" s="38">
        <f>C22+C23</f>
        <v>2600</v>
      </c>
      <c r="D21" s="38">
        <f>D22+D23</f>
        <v>2619.8</v>
      </c>
      <c r="E21" s="39">
        <f t="shared" si="0"/>
        <v>19.800000000000182</v>
      </c>
      <c r="F21" s="130">
        <f t="shared" si="1"/>
        <v>100.76153846153846</v>
      </c>
    </row>
    <row r="22" spans="1:6" ht="12.75">
      <c r="A22" s="6" t="s">
        <v>2</v>
      </c>
      <c r="B22" s="155" t="s">
        <v>90</v>
      </c>
      <c r="C22" s="39">
        <v>2600</v>
      </c>
      <c r="D22" s="24">
        <v>2619.8</v>
      </c>
      <c r="E22" s="39">
        <f t="shared" si="0"/>
        <v>19.800000000000182</v>
      </c>
      <c r="F22" s="130">
        <f t="shared" si="1"/>
        <v>100.76153846153846</v>
      </c>
    </row>
    <row r="23" spans="1:6" ht="27" customHeight="1" hidden="1">
      <c r="A23" s="8" t="s">
        <v>91</v>
      </c>
      <c r="B23" s="154" t="s">
        <v>92</v>
      </c>
      <c r="C23" s="39">
        <v>0</v>
      </c>
      <c r="D23" s="39"/>
      <c r="E23" s="39">
        <f t="shared" si="0"/>
        <v>0</v>
      </c>
      <c r="F23" s="130" t="e">
        <f t="shared" si="1"/>
        <v>#DIV/0!</v>
      </c>
    </row>
    <row r="24" spans="1:6" ht="12.75">
      <c r="A24" s="7" t="s">
        <v>66</v>
      </c>
      <c r="B24" s="153" t="s">
        <v>67</v>
      </c>
      <c r="C24" s="38">
        <f>C25+C27</f>
        <v>10875</v>
      </c>
      <c r="D24" s="38">
        <f>D25+D27</f>
        <v>11369.253</v>
      </c>
      <c r="E24" s="39">
        <f t="shared" si="0"/>
        <v>494.2530000000006</v>
      </c>
      <c r="F24" s="130">
        <f t="shared" si="1"/>
        <v>104.5448551724138</v>
      </c>
    </row>
    <row r="25" spans="1:6" ht="12.75">
      <c r="A25" s="6" t="s">
        <v>68</v>
      </c>
      <c r="B25" s="155" t="s">
        <v>69</v>
      </c>
      <c r="C25" s="39">
        <f>C26</f>
        <v>2200</v>
      </c>
      <c r="D25" s="39">
        <f>D26</f>
        <v>2341.7</v>
      </c>
      <c r="E25" s="39">
        <f t="shared" si="0"/>
        <v>141.69999999999982</v>
      </c>
      <c r="F25" s="130">
        <f t="shared" si="1"/>
        <v>106.44090909090909</v>
      </c>
    </row>
    <row r="26" spans="1:6" ht="39">
      <c r="A26" s="6" t="s">
        <v>5</v>
      </c>
      <c r="B26" s="155" t="s">
        <v>4</v>
      </c>
      <c r="C26" s="39">
        <v>2200</v>
      </c>
      <c r="D26" s="39">
        <v>2341.7</v>
      </c>
      <c r="E26" s="39">
        <f t="shared" si="0"/>
        <v>141.69999999999982</v>
      </c>
      <c r="F26" s="130">
        <f t="shared" si="1"/>
        <v>106.44090909090909</v>
      </c>
    </row>
    <row r="27" spans="1:6" ht="12.75">
      <c r="A27" s="6" t="s">
        <v>7</v>
      </c>
      <c r="B27" s="155" t="s">
        <v>6</v>
      </c>
      <c r="C27" s="39">
        <f>C28+C29</f>
        <v>8675</v>
      </c>
      <c r="D27" s="39">
        <f>D28+D29</f>
        <v>9027.553</v>
      </c>
      <c r="E27" s="39">
        <f t="shared" si="0"/>
        <v>352.5529999999999</v>
      </c>
      <c r="F27" s="130">
        <f t="shared" si="1"/>
        <v>104.06401152737752</v>
      </c>
    </row>
    <row r="28" spans="1:6" ht="27" customHeight="1">
      <c r="A28" s="6" t="s">
        <v>377</v>
      </c>
      <c r="B28" s="155" t="s">
        <v>378</v>
      </c>
      <c r="C28" s="39">
        <v>3800</v>
      </c>
      <c r="D28" s="39">
        <v>3975.043</v>
      </c>
      <c r="E28" s="39">
        <f t="shared" si="0"/>
        <v>175.04300000000012</v>
      </c>
      <c r="F28" s="130">
        <f t="shared" si="1"/>
        <v>104.6063947368421</v>
      </c>
    </row>
    <row r="29" spans="1:6" ht="25.5" customHeight="1">
      <c r="A29" s="6" t="s">
        <v>379</v>
      </c>
      <c r="B29" s="155" t="s">
        <v>380</v>
      </c>
      <c r="C29" s="39">
        <v>4875</v>
      </c>
      <c r="D29" s="39">
        <v>5052.51</v>
      </c>
      <c r="E29" s="39">
        <f t="shared" si="0"/>
        <v>177.51000000000022</v>
      </c>
      <c r="F29" s="130">
        <f t="shared" si="1"/>
        <v>103.64123076923077</v>
      </c>
    </row>
    <row r="30" spans="1:6" ht="26.25">
      <c r="A30" s="7" t="s">
        <v>70</v>
      </c>
      <c r="B30" s="153" t="s">
        <v>71</v>
      </c>
      <c r="C30" s="38">
        <f>C31</f>
        <v>0</v>
      </c>
      <c r="D30" s="245">
        <f>D31</f>
        <v>0.0447</v>
      </c>
      <c r="E30" s="39">
        <f t="shared" si="0"/>
        <v>0.0447</v>
      </c>
      <c r="F30" s="130" t="e">
        <f t="shared" si="1"/>
        <v>#DIV/0!</v>
      </c>
    </row>
    <row r="31" spans="1:6" ht="25.5" customHeight="1">
      <c r="A31" s="6" t="s">
        <v>114</v>
      </c>
      <c r="B31" s="155" t="s">
        <v>44</v>
      </c>
      <c r="C31" s="39">
        <v>0</v>
      </c>
      <c r="D31" s="246">
        <v>0.0447</v>
      </c>
      <c r="E31" s="39">
        <f t="shared" si="0"/>
        <v>0.0447</v>
      </c>
      <c r="F31" s="130" t="e">
        <f t="shared" si="1"/>
        <v>#DIV/0!</v>
      </c>
    </row>
    <row r="32" spans="1:6" ht="67.5" customHeight="1">
      <c r="A32" s="7" t="s">
        <v>93</v>
      </c>
      <c r="B32" s="153" t="s">
        <v>74</v>
      </c>
      <c r="C32" s="38">
        <f>C33</f>
        <v>57</v>
      </c>
      <c r="D32" s="38">
        <f>D33</f>
        <v>58.436</v>
      </c>
      <c r="E32" s="38">
        <f t="shared" si="0"/>
        <v>1.436</v>
      </c>
      <c r="F32" s="130">
        <f t="shared" si="1"/>
        <v>102.51929824561404</v>
      </c>
    </row>
    <row r="33" spans="1:6" ht="53.25" customHeight="1">
      <c r="A33" s="6" t="s">
        <v>94</v>
      </c>
      <c r="B33" s="155" t="s">
        <v>8</v>
      </c>
      <c r="C33" s="39">
        <v>57</v>
      </c>
      <c r="D33" s="39">
        <v>58.436</v>
      </c>
      <c r="E33" s="39">
        <f t="shared" si="0"/>
        <v>1.436</v>
      </c>
      <c r="F33" s="130">
        <f t="shared" si="1"/>
        <v>102.51929824561404</v>
      </c>
    </row>
    <row r="34" spans="1:6" ht="18.75" customHeight="1" hidden="1">
      <c r="A34" s="6" t="s">
        <v>283</v>
      </c>
      <c r="B34" s="155" t="s">
        <v>284</v>
      </c>
      <c r="C34" s="39">
        <v>0</v>
      </c>
      <c r="D34" s="39">
        <v>0</v>
      </c>
      <c r="E34" s="39">
        <f t="shared" si="0"/>
        <v>0</v>
      </c>
      <c r="F34" s="130" t="e">
        <f t="shared" si="1"/>
        <v>#DIV/0!</v>
      </c>
    </row>
    <row r="35" spans="1:6" ht="78.75" hidden="1">
      <c r="A35" s="6" t="s">
        <v>381</v>
      </c>
      <c r="B35" s="161" t="s">
        <v>382</v>
      </c>
      <c r="C35" s="39">
        <v>0</v>
      </c>
      <c r="D35" s="39">
        <v>0</v>
      </c>
      <c r="E35" s="39">
        <f t="shared" si="0"/>
        <v>0</v>
      </c>
      <c r="F35" s="130" t="e">
        <f t="shared" si="1"/>
        <v>#DIV/0!</v>
      </c>
    </row>
    <row r="36" spans="1:6" ht="41.25" customHeight="1">
      <c r="A36" s="54" t="s">
        <v>126</v>
      </c>
      <c r="B36" s="156" t="s">
        <v>127</v>
      </c>
      <c r="C36" s="38">
        <v>16</v>
      </c>
      <c r="D36" s="55">
        <v>18</v>
      </c>
      <c r="E36" s="39">
        <f t="shared" si="0"/>
        <v>2</v>
      </c>
      <c r="F36" s="130">
        <f t="shared" si="1"/>
        <v>112.5</v>
      </c>
    </row>
    <row r="37" spans="1:6" ht="25.5" customHeight="1">
      <c r="A37" s="54" t="s">
        <v>130</v>
      </c>
      <c r="B37" s="156" t="s">
        <v>129</v>
      </c>
      <c r="C37" s="29">
        <f>C38</f>
        <v>0</v>
      </c>
      <c r="D37" s="55">
        <f>D38</f>
        <v>0.5</v>
      </c>
      <c r="E37" s="39">
        <f t="shared" si="0"/>
        <v>0.5</v>
      </c>
      <c r="F37" s="130" t="e">
        <f t="shared" si="1"/>
        <v>#DIV/0!</v>
      </c>
    </row>
    <row r="38" spans="1:6" ht="30" customHeight="1">
      <c r="A38" s="54" t="s">
        <v>323</v>
      </c>
      <c r="B38" s="156" t="s">
        <v>322</v>
      </c>
      <c r="C38" s="29">
        <v>0</v>
      </c>
      <c r="D38" s="55">
        <v>0.5</v>
      </c>
      <c r="E38" s="39">
        <f t="shared" si="0"/>
        <v>0.5</v>
      </c>
      <c r="F38" s="130" t="e">
        <f t="shared" si="1"/>
        <v>#DIV/0!</v>
      </c>
    </row>
    <row r="39" spans="1:6" ht="13.5">
      <c r="A39" s="33" t="s">
        <v>10</v>
      </c>
      <c r="B39" s="157" t="s">
        <v>9</v>
      </c>
      <c r="C39" s="36">
        <f>C40+C52+C55+C56+C53</f>
        <v>2474.07</v>
      </c>
      <c r="D39" s="36">
        <f>D40+D52+D55+D56+D53</f>
        <v>2277.87</v>
      </c>
      <c r="E39" s="39">
        <f t="shared" si="0"/>
        <v>-196.20000000000027</v>
      </c>
      <c r="F39" s="130">
        <f t="shared" si="1"/>
        <v>92.06974742024275</v>
      </c>
    </row>
    <row r="40" spans="1:6" ht="26.25">
      <c r="A40" s="7" t="s">
        <v>81</v>
      </c>
      <c r="B40" s="153" t="s">
        <v>76</v>
      </c>
      <c r="C40" s="38">
        <f>C41+C42+C45+C48+C49+C50+C51</f>
        <v>2484.9</v>
      </c>
      <c r="D40" s="38">
        <f>D41+D42+D45+D48+D49+D50+D51</f>
        <v>2288.7</v>
      </c>
      <c r="E40" s="39">
        <f t="shared" si="0"/>
        <v>-196.20000000000027</v>
      </c>
      <c r="F40" s="130">
        <f t="shared" si="1"/>
        <v>92.10431003259687</v>
      </c>
    </row>
    <row r="41" spans="1:6" s="180" customFormat="1" ht="26.25" hidden="1">
      <c r="A41" s="6" t="s">
        <v>336</v>
      </c>
      <c r="B41" s="155" t="s">
        <v>324</v>
      </c>
      <c r="C41" s="39">
        <v>0</v>
      </c>
      <c r="D41" s="39">
        <v>0</v>
      </c>
      <c r="E41" s="39">
        <f t="shared" si="0"/>
        <v>0</v>
      </c>
      <c r="F41" s="130" t="e">
        <f t="shared" si="1"/>
        <v>#DIV/0!</v>
      </c>
    </row>
    <row r="42" spans="1:6" ht="26.25">
      <c r="A42" s="6" t="s">
        <v>77</v>
      </c>
      <c r="B42" s="155" t="s">
        <v>78</v>
      </c>
      <c r="C42" s="39">
        <f>C43+C44</f>
        <v>1585.4</v>
      </c>
      <c r="D42" s="39">
        <f>D43+D44</f>
        <v>1389.2</v>
      </c>
      <c r="E42" s="39">
        <f t="shared" si="0"/>
        <v>-196.20000000000005</v>
      </c>
      <c r="F42" s="130">
        <f t="shared" si="1"/>
        <v>87.62457423993945</v>
      </c>
    </row>
    <row r="43" spans="1:6" ht="39" hidden="1">
      <c r="A43" s="6" t="s">
        <v>285</v>
      </c>
      <c r="B43" s="161" t="s">
        <v>286</v>
      </c>
      <c r="C43" s="39">
        <v>0</v>
      </c>
      <c r="D43" s="39">
        <v>0</v>
      </c>
      <c r="E43" s="39">
        <f t="shared" si="0"/>
        <v>0</v>
      </c>
      <c r="F43" s="130" t="e">
        <f t="shared" si="1"/>
        <v>#DIV/0!</v>
      </c>
    </row>
    <row r="44" spans="1:6" ht="12.75">
      <c r="A44" s="6" t="s">
        <v>13</v>
      </c>
      <c r="B44" s="155" t="s">
        <v>14</v>
      </c>
      <c r="C44" s="39">
        <v>1585.4</v>
      </c>
      <c r="D44" s="39">
        <v>1389.2</v>
      </c>
      <c r="E44" s="39">
        <f t="shared" si="0"/>
        <v>-196.20000000000005</v>
      </c>
      <c r="F44" s="130">
        <f t="shared" si="1"/>
        <v>87.62457423993945</v>
      </c>
    </row>
    <row r="45" spans="1:6" ht="26.25">
      <c r="A45" s="6" t="s">
        <v>79</v>
      </c>
      <c r="B45" s="155" t="s">
        <v>80</v>
      </c>
      <c r="C45" s="3">
        <f>C46+C47</f>
        <v>388.40000000000003</v>
      </c>
      <c r="D45" s="3">
        <f>D46+D47</f>
        <v>388.40000000000003</v>
      </c>
      <c r="E45" s="39">
        <f t="shared" si="0"/>
        <v>0</v>
      </c>
      <c r="F45" s="130">
        <f t="shared" si="1"/>
        <v>100</v>
      </c>
    </row>
    <row r="46" spans="1:6" ht="12.75" customHeight="1">
      <c r="A46" s="41" t="s">
        <v>95</v>
      </c>
      <c r="B46" s="158" t="s">
        <v>96</v>
      </c>
      <c r="C46" s="3">
        <v>380.8</v>
      </c>
      <c r="D46" s="3">
        <v>380.8</v>
      </c>
      <c r="E46" s="39">
        <f t="shared" si="0"/>
        <v>0</v>
      </c>
      <c r="F46" s="130">
        <f t="shared" si="1"/>
        <v>100</v>
      </c>
    </row>
    <row r="47" spans="1:6" ht="26.25">
      <c r="A47" s="6" t="s">
        <v>12</v>
      </c>
      <c r="B47" s="155" t="s">
        <v>11</v>
      </c>
      <c r="C47" s="3">
        <v>7.6</v>
      </c>
      <c r="D47" s="3">
        <v>7.6</v>
      </c>
      <c r="E47" s="39">
        <f t="shared" si="0"/>
        <v>0</v>
      </c>
      <c r="F47" s="130">
        <f t="shared" si="1"/>
        <v>100</v>
      </c>
    </row>
    <row r="48" spans="1:6" ht="60.75" customHeight="1">
      <c r="A48" s="6" t="s">
        <v>443</v>
      </c>
      <c r="B48" s="155" t="s">
        <v>442</v>
      </c>
      <c r="C48" s="3">
        <v>11.1</v>
      </c>
      <c r="D48" s="3">
        <v>11.1</v>
      </c>
      <c r="E48" s="39">
        <f t="shared" si="0"/>
        <v>0</v>
      </c>
      <c r="F48" s="130">
        <f t="shared" si="1"/>
        <v>100</v>
      </c>
    </row>
    <row r="49" spans="1:6" ht="52.5" hidden="1">
      <c r="A49" s="6" t="s">
        <v>384</v>
      </c>
      <c r="B49" s="155" t="s">
        <v>383</v>
      </c>
      <c r="C49" s="30">
        <v>0</v>
      </c>
      <c r="D49" s="30">
        <v>0</v>
      </c>
      <c r="E49" s="39">
        <f t="shared" si="0"/>
        <v>0</v>
      </c>
      <c r="F49" s="130" t="e">
        <f t="shared" si="1"/>
        <v>#DIV/0!</v>
      </c>
    </row>
    <row r="50" spans="1:6" ht="52.5" hidden="1">
      <c r="A50" s="6" t="s">
        <v>384</v>
      </c>
      <c r="B50" s="155" t="s">
        <v>385</v>
      </c>
      <c r="C50" s="30">
        <v>0</v>
      </c>
      <c r="D50" s="30">
        <v>0</v>
      </c>
      <c r="E50" s="39">
        <f t="shared" si="0"/>
        <v>0</v>
      </c>
      <c r="F50" s="130" t="e">
        <f t="shared" si="1"/>
        <v>#DIV/0!</v>
      </c>
    </row>
    <row r="51" spans="1:6" ht="26.25">
      <c r="A51" s="51" t="s">
        <v>117</v>
      </c>
      <c r="B51" s="158" t="s">
        <v>116</v>
      </c>
      <c r="C51" s="30">
        <v>500</v>
      </c>
      <c r="D51" s="30">
        <v>500</v>
      </c>
      <c r="E51" s="39">
        <f t="shared" si="0"/>
        <v>0</v>
      </c>
      <c r="F51" s="130">
        <f t="shared" si="1"/>
        <v>100</v>
      </c>
    </row>
    <row r="52" spans="1:6" ht="26.25">
      <c r="A52" s="56" t="s">
        <v>97</v>
      </c>
      <c r="B52" s="156" t="s">
        <v>98</v>
      </c>
      <c r="C52" s="9">
        <v>0</v>
      </c>
      <c r="D52" s="9">
        <v>0</v>
      </c>
      <c r="E52" s="39">
        <f t="shared" si="0"/>
        <v>0</v>
      </c>
      <c r="F52" s="130" t="e">
        <f t="shared" si="1"/>
        <v>#DIV/0!</v>
      </c>
    </row>
    <row r="53" spans="1:6" ht="15.75" customHeight="1">
      <c r="A53" s="56" t="s">
        <v>337</v>
      </c>
      <c r="B53" s="155" t="s">
        <v>140</v>
      </c>
      <c r="C53" s="58">
        <f>C54</f>
        <v>188.85</v>
      </c>
      <c r="D53" s="58">
        <f>D54</f>
        <v>188.85</v>
      </c>
      <c r="E53" s="39">
        <f t="shared" si="0"/>
        <v>0</v>
      </c>
      <c r="F53" s="130">
        <f t="shared" si="1"/>
        <v>100</v>
      </c>
    </row>
    <row r="54" spans="1:6" ht="16.5" customHeight="1">
      <c r="A54" s="210" t="s">
        <v>97</v>
      </c>
      <c r="B54" s="155" t="s">
        <v>326</v>
      </c>
      <c r="C54" s="58">
        <v>188.85</v>
      </c>
      <c r="D54" s="58">
        <v>188.85</v>
      </c>
      <c r="E54" s="39">
        <f t="shared" si="0"/>
        <v>0</v>
      </c>
      <c r="F54" s="130">
        <f t="shared" si="1"/>
        <v>100</v>
      </c>
    </row>
    <row r="55" spans="1:6" ht="26.25" hidden="1">
      <c r="A55" s="57" t="s">
        <v>133</v>
      </c>
      <c r="B55" s="156" t="s">
        <v>134</v>
      </c>
      <c r="C55" s="58"/>
      <c r="D55" s="58"/>
      <c r="E55" s="39">
        <f t="shared" si="0"/>
        <v>0</v>
      </c>
      <c r="F55" s="130" t="e">
        <f t="shared" si="1"/>
        <v>#DIV/0!</v>
      </c>
    </row>
    <row r="56" spans="1:6" ht="39">
      <c r="A56" s="57" t="s">
        <v>135</v>
      </c>
      <c r="B56" s="156" t="s">
        <v>138</v>
      </c>
      <c r="C56" s="58">
        <v>-199.68</v>
      </c>
      <c r="D56" s="58">
        <v>-199.68</v>
      </c>
      <c r="E56" s="39">
        <f t="shared" si="0"/>
        <v>0</v>
      </c>
      <c r="F56" s="130">
        <f t="shared" si="1"/>
        <v>100</v>
      </c>
    </row>
    <row r="57" spans="1:4" ht="12.75">
      <c r="A57" s="50"/>
      <c r="B57" s="48"/>
      <c r="C57" s="44"/>
      <c r="D57" s="44"/>
    </row>
    <row r="58" spans="1:4" ht="12.75">
      <c r="A58" s="43"/>
      <c r="B58" s="44"/>
      <c r="C58" s="44"/>
      <c r="D58" s="44"/>
    </row>
    <row r="59" spans="1:4" ht="18">
      <c r="A59" s="288" t="s">
        <v>328</v>
      </c>
      <c r="B59" s="288"/>
      <c r="C59" s="271" t="s">
        <v>329</v>
      </c>
      <c r="D59" s="271"/>
    </row>
  </sheetData>
  <sheetProtection/>
  <mergeCells count="5">
    <mergeCell ref="B4:D4"/>
    <mergeCell ref="B2:D2"/>
    <mergeCell ref="A6:D6"/>
    <mergeCell ref="A59:B59"/>
    <mergeCell ref="C59:D59"/>
  </mergeCells>
  <printOptions/>
  <pageMargins left="1.1811023622047245" right="0.2362204724409449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6"/>
  <sheetViews>
    <sheetView zoomScale="80" zoomScaleNormal="80" zoomScalePageLayoutView="70" workbookViewId="0" topLeftCell="A1">
      <selection activeCell="I99" sqref="I99:I100"/>
    </sheetView>
  </sheetViews>
  <sheetFormatPr defaultColWidth="9.125" defaultRowHeight="12.75"/>
  <cols>
    <col min="1" max="1" width="7.625" style="195" customWidth="1"/>
    <col min="2" max="2" width="58.625" style="61" customWidth="1"/>
    <col min="3" max="3" width="7.625" style="70" customWidth="1"/>
    <col min="4" max="4" width="6.50390625" style="70" customWidth="1"/>
    <col min="5" max="5" width="6.625" style="70" customWidth="1"/>
    <col min="6" max="6" width="17.125" style="70" customWidth="1"/>
    <col min="7" max="7" width="8.00390625" style="70" customWidth="1"/>
    <col min="8" max="8" width="15.125" style="185" customWidth="1"/>
    <col min="9" max="9" width="13.625" style="185" customWidth="1"/>
    <col min="10" max="10" width="16.375" style="194" customWidth="1"/>
    <col min="11" max="16384" width="9.125" style="61" customWidth="1"/>
  </cols>
  <sheetData>
    <row r="1" spans="3:11" ht="13.5" customHeight="1">
      <c r="C1" s="61"/>
      <c r="D1" s="61"/>
      <c r="E1" s="61"/>
      <c r="F1" s="322" t="s">
        <v>206</v>
      </c>
      <c r="G1" s="322"/>
      <c r="H1" s="322"/>
      <c r="I1" s="322"/>
      <c r="J1" s="322"/>
      <c r="K1" s="186"/>
    </row>
    <row r="2" spans="3:11" ht="12.75">
      <c r="C2" s="61"/>
      <c r="D2" s="61"/>
      <c r="E2" s="61"/>
      <c r="F2" s="61"/>
      <c r="G2" s="61"/>
      <c r="H2" s="187"/>
      <c r="I2" s="187"/>
      <c r="J2" s="187"/>
      <c r="K2" s="188"/>
    </row>
    <row r="3" spans="3:11" ht="63" customHeight="1">
      <c r="C3" s="61"/>
      <c r="D3" s="61"/>
      <c r="E3" s="61"/>
      <c r="G3" s="189"/>
      <c r="H3" s="323" t="s">
        <v>288</v>
      </c>
      <c r="I3" s="323"/>
      <c r="J3" s="323"/>
      <c r="K3" s="189"/>
    </row>
    <row r="4" spans="1:11" ht="12.75">
      <c r="A4" s="196"/>
      <c r="B4" s="190"/>
      <c r="C4" s="190"/>
      <c r="D4" s="190"/>
      <c r="E4" s="190"/>
      <c r="F4" s="190"/>
      <c r="G4" s="190"/>
      <c r="H4" s="191"/>
      <c r="I4" s="191"/>
      <c r="J4" s="193"/>
      <c r="K4" s="190"/>
    </row>
    <row r="5" spans="1:11" ht="37.5" customHeight="1">
      <c r="A5" s="324" t="s">
        <v>317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21.75" customHeight="1">
      <c r="A6" s="197"/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0" ht="12.75" customHeight="1">
      <c r="A7" s="347" t="s">
        <v>144</v>
      </c>
      <c r="B7" s="348" t="s">
        <v>145</v>
      </c>
      <c r="C7" s="349" t="s">
        <v>146</v>
      </c>
      <c r="D7" s="321" t="s">
        <v>147</v>
      </c>
      <c r="E7" s="321" t="s">
        <v>148</v>
      </c>
      <c r="F7" s="321" t="s">
        <v>149</v>
      </c>
      <c r="G7" s="321" t="s">
        <v>150</v>
      </c>
      <c r="H7" s="326" t="s">
        <v>491</v>
      </c>
      <c r="I7" s="326" t="s">
        <v>487</v>
      </c>
      <c r="J7" s="329" t="s">
        <v>45</v>
      </c>
    </row>
    <row r="8" spans="1:10" ht="12.75">
      <c r="A8" s="347"/>
      <c r="B8" s="348"/>
      <c r="C8" s="349"/>
      <c r="D8" s="321"/>
      <c r="E8" s="321"/>
      <c r="F8" s="321"/>
      <c r="G8" s="321"/>
      <c r="H8" s="327"/>
      <c r="I8" s="327"/>
      <c r="J8" s="330"/>
    </row>
    <row r="9" spans="1:10" ht="12.75" customHeight="1">
      <c r="A9" s="347"/>
      <c r="B9" s="348"/>
      <c r="C9" s="349"/>
      <c r="D9" s="321"/>
      <c r="E9" s="321"/>
      <c r="F9" s="321"/>
      <c r="G9" s="321"/>
      <c r="H9" s="328"/>
      <c r="I9" s="328"/>
      <c r="J9" s="331"/>
    </row>
    <row r="10" spans="1:10" ht="16.5">
      <c r="A10" s="62"/>
      <c r="B10" s="63">
        <v>1</v>
      </c>
      <c r="C10" s="64"/>
      <c r="D10" s="64">
        <v>2</v>
      </c>
      <c r="E10" s="64">
        <v>3</v>
      </c>
      <c r="F10" s="64">
        <v>4</v>
      </c>
      <c r="G10" s="64">
        <v>5</v>
      </c>
      <c r="H10" s="182"/>
      <c r="I10" s="182"/>
      <c r="J10" s="182"/>
    </row>
    <row r="11" spans="1:10" ht="16.5">
      <c r="A11" s="62"/>
      <c r="B11" s="63" t="s">
        <v>151</v>
      </c>
      <c r="C11" s="64"/>
      <c r="D11" s="64"/>
      <c r="E11" s="64"/>
      <c r="F11" s="64"/>
      <c r="G11" s="64"/>
      <c r="H11" s="183">
        <f>H14+H76+H83+H103+H133+H175+H187+H234+H246+H259+H264+H229</f>
        <v>35092.522</v>
      </c>
      <c r="I11" s="183">
        <f>I14+I76+I83+I103+I133+I175+I187+I234+I246+I259+I264+I229</f>
        <v>32521.945</v>
      </c>
      <c r="J11" s="182">
        <f>I11/H11*100</f>
        <v>92.67485819343506</v>
      </c>
    </row>
    <row r="12" spans="1:10" ht="16.5">
      <c r="A12" s="333"/>
      <c r="B12" s="63" t="s">
        <v>152</v>
      </c>
      <c r="C12" s="332"/>
      <c r="D12" s="332"/>
      <c r="E12" s="332"/>
      <c r="F12" s="332"/>
      <c r="G12" s="332"/>
      <c r="H12" s="318"/>
      <c r="I12" s="318"/>
      <c r="J12" s="313"/>
    </row>
    <row r="13" spans="1:10" ht="16.5">
      <c r="A13" s="333"/>
      <c r="B13" s="63"/>
      <c r="C13" s="332"/>
      <c r="D13" s="332"/>
      <c r="E13" s="332"/>
      <c r="F13" s="332"/>
      <c r="G13" s="332"/>
      <c r="H13" s="318"/>
      <c r="I13" s="318"/>
      <c r="J13" s="313"/>
    </row>
    <row r="14" spans="1:10" ht="16.5">
      <c r="A14" s="62" t="s">
        <v>153</v>
      </c>
      <c r="B14" s="63" t="s">
        <v>15</v>
      </c>
      <c r="C14" s="64">
        <v>992</v>
      </c>
      <c r="D14" s="64" t="s">
        <v>154</v>
      </c>
      <c r="E14" s="65" t="s">
        <v>155</v>
      </c>
      <c r="F14" s="60"/>
      <c r="G14" s="60"/>
      <c r="H14" s="183">
        <f>H15+H20+H42+H47+H33+H37</f>
        <v>15511.033000000001</v>
      </c>
      <c r="I14" s="183">
        <f>I15+I20+I42+I47+I33+I37</f>
        <v>14536.108</v>
      </c>
      <c r="J14" s="182">
        <f>I14/H14*100</f>
        <v>93.71463525349988</v>
      </c>
    </row>
    <row r="15" spans="1:10" ht="50.25">
      <c r="A15" s="62"/>
      <c r="B15" s="66" t="s">
        <v>156</v>
      </c>
      <c r="C15" s="67">
        <v>992</v>
      </c>
      <c r="D15" s="60" t="s">
        <v>154</v>
      </c>
      <c r="E15" s="60" t="s">
        <v>157</v>
      </c>
      <c r="F15" s="60"/>
      <c r="G15" s="60"/>
      <c r="H15" s="182">
        <f aca="true" t="shared" si="0" ref="H15:I18">H16</f>
        <v>1007.8</v>
      </c>
      <c r="I15" s="182">
        <f t="shared" si="0"/>
        <v>1007.8</v>
      </c>
      <c r="J15" s="182">
        <f aca="true" t="shared" si="1" ref="J15:J86">I15/H15*100</f>
        <v>100</v>
      </c>
    </row>
    <row r="16" spans="1:10" ht="40.5" customHeight="1">
      <c r="A16" s="62"/>
      <c r="B16" s="66" t="s">
        <v>445</v>
      </c>
      <c r="C16" s="67">
        <v>992</v>
      </c>
      <c r="D16" s="60" t="s">
        <v>154</v>
      </c>
      <c r="E16" s="60" t="s">
        <v>157</v>
      </c>
      <c r="F16" s="60" t="s">
        <v>446</v>
      </c>
      <c r="G16" s="60"/>
      <c r="H16" s="182">
        <f t="shared" si="0"/>
        <v>1007.8</v>
      </c>
      <c r="I16" s="182">
        <f t="shared" si="0"/>
        <v>1007.8</v>
      </c>
      <c r="J16" s="182">
        <f t="shared" si="1"/>
        <v>100</v>
      </c>
    </row>
    <row r="17" spans="1:10" ht="33">
      <c r="A17" s="62"/>
      <c r="B17" s="66" t="s">
        <v>448</v>
      </c>
      <c r="C17" s="67">
        <v>992</v>
      </c>
      <c r="D17" s="60" t="s">
        <v>154</v>
      </c>
      <c r="E17" s="60" t="s">
        <v>157</v>
      </c>
      <c r="F17" s="60" t="s">
        <v>447</v>
      </c>
      <c r="G17" s="60"/>
      <c r="H17" s="182">
        <f t="shared" si="0"/>
        <v>1007.8</v>
      </c>
      <c r="I17" s="182">
        <f t="shared" si="0"/>
        <v>1007.8</v>
      </c>
      <c r="J17" s="182">
        <f t="shared" si="1"/>
        <v>100</v>
      </c>
    </row>
    <row r="18" spans="1:10" ht="33">
      <c r="A18" s="62"/>
      <c r="B18" s="66" t="s">
        <v>449</v>
      </c>
      <c r="C18" s="67">
        <v>992</v>
      </c>
      <c r="D18" s="60" t="s">
        <v>154</v>
      </c>
      <c r="E18" s="60" t="s">
        <v>157</v>
      </c>
      <c r="F18" s="60" t="s">
        <v>444</v>
      </c>
      <c r="G18" s="60"/>
      <c r="H18" s="182">
        <f t="shared" si="0"/>
        <v>1007.8</v>
      </c>
      <c r="I18" s="182">
        <f t="shared" si="0"/>
        <v>1007.8</v>
      </c>
      <c r="J18" s="182">
        <f t="shared" si="1"/>
        <v>100</v>
      </c>
    </row>
    <row r="19" spans="1:10" ht="66.75">
      <c r="A19" s="62"/>
      <c r="B19" s="66" t="s">
        <v>347</v>
      </c>
      <c r="C19" s="67">
        <v>993</v>
      </c>
      <c r="D19" s="60" t="s">
        <v>154</v>
      </c>
      <c r="E19" s="60" t="s">
        <v>157</v>
      </c>
      <c r="F19" s="60" t="s">
        <v>444</v>
      </c>
      <c r="G19" s="60" t="s">
        <v>451</v>
      </c>
      <c r="H19" s="182">
        <v>1007.8</v>
      </c>
      <c r="I19" s="182">
        <v>1007.8</v>
      </c>
      <c r="J19" s="182">
        <f t="shared" si="1"/>
        <v>100</v>
      </c>
    </row>
    <row r="20" spans="1:10" ht="66.75">
      <c r="A20" s="62"/>
      <c r="B20" s="66" t="s">
        <v>158</v>
      </c>
      <c r="C20" s="67">
        <v>992</v>
      </c>
      <c r="D20" s="60" t="s">
        <v>154</v>
      </c>
      <c r="E20" s="60" t="s">
        <v>159</v>
      </c>
      <c r="F20" s="60"/>
      <c r="G20" s="60"/>
      <c r="H20" s="182">
        <f>H21</f>
        <v>6038.8</v>
      </c>
      <c r="I20" s="182">
        <f>I21</f>
        <v>5934.1810000000005</v>
      </c>
      <c r="J20" s="182">
        <f t="shared" si="1"/>
        <v>98.26755315625621</v>
      </c>
    </row>
    <row r="21" spans="1:10" ht="12.75" customHeight="1">
      <c r="A21" s="333"/>
      <c r="B21" s="338" t="s">
        <v>338</v>
      </c>
      <c r="C21" s="334">
        <v>992</v>
      </c>
      <c r="D21" s="321" t="s">
        <v>154</v>
      </c>
      <c r="E21" s="321" t="s">
        <v>159</v>
      </c>
      <c r="F21" s="319" t="s">
        <v>452</v>
      </c>
      <c r="G21" s="321"/>
      <c r="H21" s="311">
        <f>H25+H30</f>
        <v>6038.8</v>
      </c>
      <c r="I21" s="311">
        <f>I25+I30</f>
        <v>5934.1810000000005</v>
      </c>
      <c r="J21" s="311">
        <f>I21/H21*100</f>
        <v>98.26755315625621</v>
      </c>
    </row>
    <row r="22" spans="1:10" ht="16.5" customHeight="1">
      <c r="A22" s="333"/>
      <c r="B22" s="341"/>
      <c r="C22" s="334"/>
      <c r="D22" s="321"/>
      <c r="E22" s="321"/>
      <c r="F22" s="340"/>
      <c r="G22" s="321"/>
      <c r="H22" s="346"/>
      <c r="I22" s="346"/>
      <c r="J22" s="346"/>
    </row>
    <row r="23" spans="1:10" ht="15.75" customHeight="1">
      <c r="A23" s="333"/>
      <c r="B23" s="341"/>
      <c r="C23" s="334"/>
      <c r="D23" s="321"/>
      <c r="E23" s="321"/>
      <c r="F23" s="340"/>
      <c r="G23" s="321"/>
      <c r="H23" s="346"/>
      <c r="I23" s="346"/>
      <c r="J23" s="346"/>
    </row>
    <row r="24" spans="1:10" ht="18" customHeight="1" hidden="1">
      <c r="A24" s="333"/>
      <c r="B24" s="339"/>
      <c r="C24" s="334"/>
      <c r="D24" s="321"/>
      <c r="E24" s="321"/>
      <c r="F24" s="320"/>
      <c r="G24" s="321"/>
      <c r="H24" s="312"/>
      <c r="I24" s="312"/>
      <c r="J24" s="312"/>
    </row>
    <row r="25" spans="1:10" ht="33">
      <c r="A25" s="62"/>
      <c r="B25" s="66" t="s">
        <v>454</v>
      </c>
      <c r="C25" s="67">
        <v>992</v>
      </c>
      <c r="D25" s="60" t="s">
        <v>154</v>
      </c>
      <c r="E25" s="60" t="s">
        <v>159</v>
      </c>
      <c r="F25" s="60" t="s">
        <v>453</v>
      </c>
      <c r="G25" s="60"/>
      <c r="H25" s="182">
        <f>H26</f>
        <v>6031.2</v>
      </c>
      <c r="I25" s="182">
        <f>I26</f>
        <v>5926.581</v>
      </c>
      <c r="J25" s="182">
        <f t="shared" si="1"/>
        <v>98.26537007560685</v>
      </c>
    </row>
    <row r="26" spans="1:10" ht="33">
      <c r="A26" s="62"/>
      <c r="B26" s="66" t="s">
        <v>449</v>
      </c>
      <c r="C26" s="67">
        <v>992</v>
      </c>
      <c r="D26" s="60" t="s">
        <v>154</v>
      </c>
      <c r="E26" s="60" t="s">
        <v>159</v>
      </c>
      <c r="F26" s="60" t="s">
        <v>455</v>
      </c>
      <c r="G26" s="60"/>
      <c r="H26" s="182">
        <f>H27+H28+H29</f>
        <v>6031.2</v>
      </c>
      <c r="I26" s="182">
        <f>I27+I28+I29</f>
        <v>5926.581</v>
      </c>
      <c r="J26" s="182">
        <f t="shared" si="1"/>
        <v>98.26537007560685</v>
      </c>
    </row>
    <row r="27" spans="1:10" ht="84">
      <c r="A27" s="62"/>
      <c r="B27" s="66" t="s">
        <v>450</v>
      </c>
      <c r="C27" s="67">
        <v>993</v>
      </c>
      <c r="D27" s="60" t="s">
        <v>154</v>
      </c>
      <c r="E27" s="60" t="s">
        <v>159</v>
      </c>
      <c r="F27" s="60" t="s">
        <v>455</v>
      </c>
      <c r="G27" s="60" t="s">
        <v>451</v>
      </c>
      <c r="H27" s="182">
        <v>5205</v>
      </c>
      <c r="I27" s="182">
        <v>5197.164</v>
      </c>
      <c r="J27" s="182">
        <f t="shared" si="1"/>
        <v>99.84945244956772</v>
      </c>
    </row>
    <row r="28" spans="1:10" ht="33">
      <c r="A28" s="62"/>
      <c r="B28" s="66" t="s">
        <v>402</v>
      </c>
      <c r="C28" s="67" t="s">
        <v>82</v>
      </c>
      <c r="D28" s="60" t="s">
        <v>154</v>
      </c>
      <c r="E28" s="60" t="s">
        <v>159</v>
      </c>
      <c r="F28" s="60" t="s">
        <v>455</v>
      </c>
      <c r="G28" s="60" t="s">
        <v>456</v>
      </c>
      <c r="H28" s="182">
        <v>803.2</v>
      </c>
      <c r="I28" s="182">
        <v>709.706</v>
      </c>
      <c r="J28" s="182">
        <f t="shared" si="1"/>
        <v>88.35981075697211</v>
      </c>
    </row>
    <row r="29" spans="1:10" ht="16.5">
      <c r="A29" s="62"/>
      <c r="B29" s="66" t="s">
        <v>358</v>
      </c>
      <c r="C29" s="67" t="s">
        <v>82</v>
      </c>
      <c r="D29" s="60" t="s">
        <v>154</v>
      </c>
      <c r="E29" s="60" t="s">
        <v>159</v>
      </c>
      <c r="F29" s="60" t="s">
        <v>455</v>
      </c>
      <c r="G29" s="60" t="s">
        <v>457</v>
      </c>
      <c r="H29" s="182">
        <v>23</v>
      </c>
      <c r="I29" s="182">
        <v>19.711</v>
      </c>
      <c r="J29" s="182">
        <f t="shared" si="1"/>
        <v>85.7</v>
      </c>
    </row>
    <row r="30" spans="1:10" ht="16.5">
      <c r="A30" s="62"/>
      <c r="B30" s="66" t="s">
        <v>458</v>
      </c>
      <c r="C30" s="67" t="s">
        <v>82</v>
      </c>
      <c r="D30" s="60" t="s">
        <v>154</v>
      </c>
      <c r="E30" s="60" t="s">
        <v>159</v>
      </c>
      <c r="F30" s="60" t="s">
        <v>459</v>
      </c>
      <c r="G30" s="60"/>
      <c r="H30" s="182">
        <f>H31</f>
        <v>7.6</v>
      </c>
      <c r="I30" s="182">
        <f>I31</f>
        <v>7.6</v>
      </c>
      <c r="J30" s="182">
        <f t="shared" si="1"/>
        <v>100</v>
      </c>
    </row>
    <row r="31" spans="1:10" ht="50.25">
      <c r="A31" s="62"/>
      <c r="B31" s="66" t="s">
        <v>460</v>
      </c>
      <c r="C31" s="67" t="s">
        <v>82</v>
      </c>
      <c r="D31" s="60" t="s">
        <v>154</v>
      </c>
      <c r="E31" s="60" t="s">
        <v>159</v>
      </c>
      <c r="F31" s="60" t="s">
        <v>461</v>
      </c>
      <c r="G31" s="60"/>
      <c r="H31" s="182">
        <f>H32</f>
        <v>7.6</v>
      </c>
      <c r="I31" s="182">
        <f>I32</f>
        <v>7.6</v>
      </c>
      <c r="J31" s="182">
        <f t="shared" si="1"/>
        <v>100</v>
      </c>
    </row>
    <row r="32" spans="1:10" ht="33">
      <c r="A32" s="62"/>
      <c r="B32" s="66" t="s">
        <v>386</v>
      </c>
      <c r="C32" s="67" t="s">
        <v>82</v>
      </c>
      <c r="D32" s="60" t="s">
        <v>154</v>
      </c>
      <c r="E32" s="60" t="s">
        <v>159</v>
      </c>
      <c r="F32" s="60" t="s">
        <v>461</v>
      </c>
      <c r="G32" s="60" t="s">
        <v>456</v>
      </c>
      <c r="H32" s="182">
        <v>7.6</v>
      </c>
      <c r="I32" s="182">
        <v>7.6</v>
      </c>
      <c r="J32" s="182">
        <f t="shared" si="1"/>
        <v>100</v>
      </c>
    </row>
    <row r="33" spans="1:10" ht="48.75" customHeight="1">
      <c r="A33" s="62"/>
      <c r="B33" s="66" t="s">
        <v>465</v>
      </c>
      <c r="C33" s="67" t="s">
        <v>82</v>
      </c>
      <c r="D33" s="60" t="s">
        <v>154</v>
      </c>
      <c r="E33" s="60" t="s">
        <v>292</v>
      </c>
      <c r="F33" s="60"/>
      <c r="G33" s="60"/>
      <c r="H33" s="182">
        <f aca="true" t="shared" si="2" ref="H33:I35">H34</f>
        <v>212.7</v>
      </c>
      <c r="I33" s="182">
        <f t="shared" si="2"/>
        <v>212.7</v>
      </c>
      <c r="J33" s="182">
        <f t="shared" si="1"/>
        <v>100</v>
      </c>
    </row>
    <row r="34" spans="1:10" ht="50.25">
      <c r="A34" s="62"/>
      <c r="B34" s="66" t="s">
        <v>466</v>
      </c>
      <c r="C34" s="67" t="s">
        <v>82</v>
      </c>
      <c r="D34" s="60" t="s">
        <v>154</v>
      </c>
      <c r="E34" s="60" t="s">
        <v>292</v>
      </c>
      <c r="F34" s="60" t="s">
        <v>462</v>
      </c>
      <c r="G34" s="60"/>
      <c r="H34" s="182">
        <f t="shared" si="2"/>
        <v>212.7</v>
      </c>
      <c r="I34" s="182">
        <f t="shared" si="2"/>
        <v>212.7</v>
      </c>
      <c r="J34" s="182">
        <f t="shared" si="1"/>
        <v>100</v>
      </c>
    </row>
    <row r="35" spans="1:10" ht="33">
      <c r="A35" s="62"/>
      <c r="B35" s="66" t="s">
        <v>449</v>
      </c>
      <c r="C35" s="67" t="s">
        <v>82</v>
      </c>
      <c r="D35" s="60" t="s">
        <v>154</v>
      </c>
      <c r="E35" s="60" t="s">
        <v>292</v>
      </c>
      <c r="F35" s="60" t="s">
        <v>463</v>
      </c>
      <c r="G35" s="60"/>
      <c r="H35" s="182">
        <f t="shared" si="2"/>
        <v>212.7</v>
      </c>
      <c r="I35" s="182">
        <f t="shared" si="2"/>
        <v>212.7</v>
      </c>
      <c r="J35" s="182">
        <f t="shared" si="1"/>
        <v>100</v>
      </c>
    </row>
    <row r="36" spans="1:10" ht="16.5">
      <c r="A36" s="62"/>
      <c r="B36" s="66" t="s">
        <v>393</v>
      </c>
      <c r="C36" s="67" t="s">
        <v>82</v>
      </c>
      <c r="D36" s="60" t="s">
        <v>154</v>
      </c>
      <c r="E36" s="60" t="s">
        <v>292</v>
      </c>
      <c r="F36" s="60" t="s">
        <v>463</v>
      </c>
      <c r="G36" s="60" t="s">
        <v>464</v>
      </c>
      <c r="H36" s="182">
        <v>212.7</v>
      </c>
      <c r="I36" s="182">
        <v>212.7</v>
      </c>
      <c r="J36" s="182">
        <f t="shared" si="1"/>
        <v>100</v>
      </c>
    </row>
    <row r="37" spans="1:10" ht="19.5" customHeight="1" hidden="1">
      <c r="A37" s="62"/>
      <c r="B37" s="66" t="s">
        <v>215</v>
      </c>
      <c r="C37" s="67" t="s">
        <v>82</v>
      </c>
      <c r="D37" s="60" t="s">
        <v>154</v>
      </c>
      <c r="E37" s="60" t="s">
        <v>182</v>
      </c>
      <c r="F37" s="60"/>
      <c r="G37" s="60"/>
      <c r="H37" s="182">
        <f aca="true" t="shared" si="3" ref="H37:I40">H38</f>
        <v>0</v>
      </c>
      <c r="I37" s="182">
        <f t="shared" si="3"/>
        <v>0</v>
      </c>
      <c r="J37" s="182" t="e">
        <f t="shared" si="1"/>
        <v>#DIV/0!</v>
      </c>
    </row>
    <row r="38" spans="1:10" ht="33" hidden="1">
      <c r="A38" s="62"/>
      <c r="B38" s="66" t="s">
        <v>338</v>
      </c>
      <c r="C38" s="67" t="s">
        <v>82</v>
      </c>
      <c r="D38" s="60" t="s">
        <v>154</v>
      </c>
      <c r="E38" s="60" t="s">
        <v>182</v>
      </c>
      <c r="F38" s="60" t="s">
        <v>339</v>
      </c>
      <c r="G38" s="60"/>
      <c r="H38" s="182">
        <f t="shared" si="3"/>
        <v>0</v>
      </c>
      <c r="I38" s="182">
        <f t="shared" si="3"/>
        <v>0</v>
      </c>
      <c r="J38" s="182" t="e">
        <f t="shared" si="1"/>
        <v>#DIV/0!</v>
      </c>
    </row>
    <row r="39" spans="1:10" ht="16.5" hidden="1">
      <c r="A39" s="62"/>
      <c r="B39" s="66" t="s">
        <v>340</v>
      </c>
      <c r="C39" s="67" t="s">
        <v>82</v>
      </c>
      <c r="D39" s="60" t="s">
        <v>154</v>
      </c>
      <c r="E39" s="60" t="s">
        <v>182</v>
      </c>
      <c r="F39" s="60" t="s">
        <v>341</v>
      </c>
      <c r="G39" s="60"/>
      <c r="H39" s="182">
        <f t="shared" si="3"/>
        <v>0</v>
      </c>
      <c r="I39" s="182">
        <f t="shared" si="3"/>
        <v>0</v>
      </c>
      <c r="J39" s="182" t="e">
        <f t="shared" si="1"/>
        <v>#DIV/0!</v>
      </c>
    </row>
    <row r="40" spans="1:10" ht="33" hidden="1">
      <c r="A40" s="62"/>
      <c r="B40" s="66" t="s">
        <v>342</v>
      </c>
      <c r="C40" s="67" t="s">
        <v>82</v>
      </c>
      <c r="D40" s="60" t="s">
        <v>154</v>
      </c>
      <c r="E40" s="60" t="s">
        <v>182</v>
      </c>
      <c r="F40" s="60" t="s">
        <v>343</v>
      </c>
      <c r="G40" s="60"/>
      <c r="H40" s="182">
        <f t="shared" si="3"/>
        <v>0</v>
      </c>
      <c r="I40" s="182">
        <f t="shared" si="3"/>
        <v>0</v>
      </c>
      <c r="J40" s="182" t="e">
        <f t="shared" si="1"/>
        <v>#DIV/0!</v>
      </c>
    </row>
    <row r="41" spans="1:10" ht="33" hidden="1">
      <c r="A41" s="62"/>
      <c r="B41" s="66" t="s">
        <v>290</v>
      </c>
      <c r="C41" s="67" t="s">
        <v>82</v>
      </c>
      <c r="D41" s="60" t="s">
        <v>154</v>
      </c>
      <c r="E41" s="60" t="s">
        <v>182</v>
      </c>
      <c r="F41" s="60" t="s">
        <v>343</v>
      </c>
      <c r="G41" s="60" t="s">
        <v>291</v>
      </c>
      <c r="H41" s="182">
        <v>0</v>
      </c>
      <c r="I41" s="182">
        <v>0</v>
      </c>
      <c r="J41" s="182" t="e">
        <f t="shared" si="1"/>
        <v>#DIV/0!</v>
      </c>
    </row>
    <row r="42" spans="1:10" ht="16.5">
      <c r="A42" s="62"/>
      <c r="B42" s="66" t="s">
        <v>100</v>
      </c>
      <c r="C42" s="67">
        <v>992</v>
      </c>
      <c r="D42" s="60" t="s">
        <v>154</v>
      </c>
      <c r="E42" s="60">
        <v>11</v>
      </c>
      <c r="F42" s="60"/>
      <c r="G42" s="60"/>
      <c r="H42" s="211">
        <f aca="true" t="shared" si="4" ref="H42:I45">H43</f>
        <v>50</v>
      </c>
      <c r="I42" s="211">
        <f t="shared" si="4"/>
        <v>0</v>
      </c>
      <c r="J42" s="182">
        <f>-J4</f>
        <v>0</v>
      </c>
    </row>
    <row r="43" spans="1:10" ht="33">
      <c r="A43" s="232"/>
      <c r="B43" s="66" t="s">
        <v>338</v>
      </c>
      <c r="C43" s="233">
        <v>992</v>
      </c>
      <c r="D43" s="60" t="s">
        <v>154</v>
      </c>
      <c r="E43" s="60">
        <v>11</v>
      </c>
      <c r="F43" s="60" t="s">
        <v>452</v>
      </c>
      <c r="G43" s="60"/>
      <c r="H43" s="211">
        <f t="shared" si="4"/>
        <v>50</v>
      </c>
      <c r="I43" s="211">
        <f t="shared" si="4"/>
        <v>0</v>
      </c>
      <c r="J43" s="182">
        <f>-J5</f>
        <v>0</v>
      </c>
    </row>
    <row r="44" spans="1:10" ht="16.5">
      <c r="A44" s="232"/>
      <c r="B44" s="66" t="s">
        <v>353</v>
      </c>
      <c r="C44" s="233">
        <v>992</v>
      </c>
      <c r="D44" s="60" t="s">
        <v>154</v>
      </c>
      <c r="E44" s="60">
        <v>11</v>
      </c>
      <c r="F44" s="60" t="s">
        <v>467</v>
      </c>
      <c r="G44" s="60"/>
      <c r="H44" s="211">
        <f t="shared" si="4"/>
        <v>50</v>
      </c>
      <c r="I44" s="211">
        <f t="shared" si="4"/>
        <v>0</v>
      </c>
      <c r="J44" s="182">
        <f>-J6</f>
        <v>0</v>
      </c>
    </row>
    <row r="45" spans="1:10" ht="33">
      <c r="A45" s="232"/>
      <c r="B45" s="66" t="s">
        <v>354</v>
      </c>
      <c r="C45" s="233" t="s">
        <v>82</v>
      </c>
      <c r="D45" s="60" t="s">
        <v>154</v>
      </c>
      <c r="E45" s="60" t="s">
        <v>200</v>
      </c>
      <c r="F45" s="60" t="s">
        <v>468</v>
      </c>
      <c r="G45" s="60"/>
      <c r="H45" s="211">
        <f t="shared" si="4"/>
        <v>50</v>
      </c>
      <c r="I45" s="211">
        <f t="shared" si="4"/>
        <v>0</v>
      </c>
      <c r="J45" s="182" t="s">
        <v>344</v>
      </c>
    </row>
    <row r="46" spans="1:10" ht="16.5">
      <c r="A46" s="232"/>
      <c r="B46" s="66" t="s">
        <v>293</v>
      </c>
      <c r="C46" s="233">
        <v>992</v>
      </c>
      <c r="D46" s="60" t="s">
        <v>154</v>
      </c>
      <c r="E46" s="60">
        <v>11</v>
      </c>
      <c r="F46" s="60" t="s">
        <v>468</v>
      </c>
      <c r="G46" s="60" t="s">
        <v>457</v>
      </c>
      <c r="H46" s="211">
        <v>50</v>
      </c>
      <c r="I46" s="211">
        <v>0</v>
      </c>
      <c r="J46" s="182" t="s">
        <v>344</v>
      </c>
    </row>
    <row r="47" spans="1:10" ht="16.5">
      <c r="A47" s="232"/>
      <c r="B47" s="66" t="s">
        <v>16</v>
      </c>
      <c r="C47" s="233">
        <v>992</v>
      </c>
      <c r="D47" s="60" t="s">
        <v>154</v>
      </c>
      <c r="E47" s="60">
        <v>13</v>
      </c>
      <c r="F47" s="60"/>
      <c r="G47" s="60"/>
      <c r="H47" s="182">
        <f>H48+H51+H54+H62+H68+H71</f>
        <v>8201.733</v>
      </c>
      <c r="I47" s="182">
        <f>I48+I51+I54+I62+I68+I71</f>
        <v>7381.427</v>
      </c>
      <c r="J47" s="182">
        <f t="shared" si="1"/>
        <v>89.99838204925715</v>
      </c>
    </row>
    <row r="48" spans="1:10" ht="33">
      <c r="A48" s="232"/>
      <c r="B48" s="66" t="s">
        <v>437</v>
      </c>
      <c r="C48" s="233" t="s">
        <v>82</v>
      </c>
      <c r="D48" s="60" t="s">
        <v>154</v>
      </c>
      <c r="E48" s="60" t="s">
        <v>160</v>
      </c>
      <c r="F48" s="60" t="s">
        <v>469</v>
      </c>
      <c r="G48" s="60"/>
      <c r="H48" s="182">
        <f>H49</f>
        <v>100</v>
      </c>
      <c r="I48" s="182">
        <f>I49</f>
        <v>100</v>
      </c>
      <c r="J48" s="182">
        <f t="shared" si="1"/>
        <v>100</v>
      </c>
    </row>
    <row r="49" spans="1:10" ht="16.5">
      <c r="A49" s="232"/>
      <c r="B49" s="66" t="s">
        <v>470</v>
      </c>
      <c r="C49" s="233" t="s">
        <v>82</v>
      </c>
      <c r="D49" s="60" t="s">
        <v>154</v>
      </c>
      <c r="E49" s="60" t="s">
        <v>160</v>
      </c>
      <c r="F49" s="60" t="s">
        <v>471</v>
      </c>
      <c r="G49" s="60"/>
      <c r="H49" s="182">
        <f>H50</f>
        <v>100</v>
      </c>
      <c r="I49" s="182">
        <f>I50</f>
        <v>100</v>
      </c>
      <c r="J49" s="182"/>
    </row>
    <row r="50" spans="1:10" ht="33">
      <c r="A50" s="232"/>
      <c r="B50" s="66" t="s">
        <v>386</v>
      </c>
      <c r="C50" s="233" t="s">
        <v>82</v>
      </c>
      <c r="D50" s="60" t="s">
        <v>154</v>
      </c>
      <c r="E50" s="60" t="s">
        <v>160</v>
      </c>
      <c r="F50" s="60" t="s">
        <v>472</v>
      </c>
      <c r="G50" s="60" t="s">
        <v>456</v>
      </c>
      <c r="H50" s="182">
        <v>100</v>
      </c>
      <c r="I50" s="182">
        <v>100</v>
      </c>
      <c r="J50" s="182">
        <f t="shared" si="1"/>
        <v>100</v>
      </c>
    </row>
    <row r="51" spans="1:10" ht="50.25">
      <c r="A51" s="232"/>
      <c r="B51" s="234" t="s">
        <v>387</v>
      </c>
      <c r="C51" s="233" t="s">
        <v>82</v>
      </c>
      <c r="D51" s="60" t="s">
        <v>154</v>
      </c>
      <c r="E51" s="60" t="s">
        <v>160</v>
      </c>
      <c r="F51" s="60" t="s">
        <v>473</v>
      </c>
      <c r="G51" s="60"/>
      <c r="H51" s="182">
        <f>H52</f>
        <v>100</v>
      </c>
      <c r="I51" s="182">
        <f>I52</f>
        <v>100</v>
      </c>
      <c r="J51" s="182">
        <f t="shared" si="1"/>
        <v>100</v>
      </c>
    </row>
    <row r="52" spans="1:10" ht="23.25" customHeight="1">
      <c r="A52" s="232"/>
      <c r="B52" s="234" t="s">
        <v>470</v>
      </c>
      <c r="C52" s="233" t="s">
        <v>82</v>
      </c>
      <c r="D52" s="60" t="s">
        <v>154</v>
      </c>
      <c r="E52" s="60" t="s">
        <v>160</v>
      </c>
      <c r="F52" s="60" t="s">
        <v>474</v>
      </c>
      <c r="G52" s="60"/>
      <c r="H52" s="182">
        <f>H53</f>
        <v>100</v>
      </c>
      <c r="I52" s="182">
        <f>I53</f>
        <v>100</v>
      </c>
      <c r="J52" s="182"/>
    </row>
    <row r="53" spans="1:10" ht="33">
      <c r="A53" s="232"/>
      <c r="B53" s="234" t="s">
        <v>386</v>
      </c>
      <c r="C53" s="233" t="s">
        <v>82</v>
      </c>
      <c r="D53" s="60" t="s">
        <v>154</v>
      </c>
      <c r="E53" s="60" t="s">
        <v>160</v>
      </c>
      <c r="F53" s="60" t="s">
        <v>474</v>
      </c>
      <c r="G53" s="60" t="s">
        <v>451</v>
      </c>
      <c r="H53" s="182">
        <v>100</v>
      </c>
      <c r="I53" s="182">
        <v>100</v>
      </c>
      <c r="J53" s="182">
        <f t="shared" si="1"/>
        <v>100</v>
      </c>
    </row>
    <row r="54" spans="1:10" ht="86.25" customHeight="1">
      <c r="A54" s="232"/>
      <c r="B54" s="234" t="s">
        <v>390</v>
      </c>
      <c r="C54" s="233" t="s">
        <v>82</v>
      </c>
      <c r="D54" s="60" t="s">
        <v>154</v>
      </c>
      <c r="E54" s="60" t="s">
        <v>160</v>
      </c>
      <c r="F54" s="60" t="s">
        <v>475</v>
      </c>
      <c r="G54" s="60"/>
      <c r="H54" s="182">
        <f>H55+H57</f>
        <v>255.71800000000002</v>
      </c>
      <c r="I54" s="182">
        <f>I55+I57</f>
        <v>255.71800000000002</v>
      </c>
      <c r="J54" s="182">
        <f t="shared" si="1"/>
        <v>100</v>
      </c>
    </row>
    <row r="55" spans="1:10" ht="27" customHeight="1">
      <c r="A55" s="232"/>
      <c r="B55" s="234" t="s">
        <v>470</v>
      </c>
      <c r="C55" s="233" t="s">
        <v>82</v>
      </c>
      <c r="D55" s="60" t="s">
        <v>154</v>
      </c>
      <c r="E55" s="60" t="s">
        <v>160</v>
      </c>
      <c r="F55" s="60" t="s">
        <v>476</v>
      </c>
      <c r="G55" s="60"/>
      <c r="H55" s="182">
        <f>H56</f>
        <v>97.318</v>
      </c>
      <c r="I55" s="182">
        <f>I56</f>
        <v>97.318</v>
      </c>
      <c r="J55" s="182"/>
    </row>
    <row r="56" spans="1:10" ht="33">
      <c r="A56" s="232"/>
      <c r="B56" s="234" t="s">
        <v>386</v>
      </c>
      <c r="C56" s="233" t="s">
        <v>82</v>
      </c>
      <c r="D56" s="60" t="s">
        <v>154</v>
      </c>
      <c r="E56" s="60" t="s">
        <v>160</v>
      </c>
      <c r="F56" s="60" t="s">
        <v>476</v>
      </c>
      <c r="G56" s="60" t="s">
        <v>456</v>
      </c>
      <c r="H56" s="182">
        <v>97.318</v>
      </c>
      <c r="I56" s="182">
        <v>97.318</v>
      </c>
      <c r="J56" s="182">
        <f t="shared" si="1"/>
        <v>100</v>
      </c>
    </row>
    <row r="57" spans="1:10" ht="50.25" customHeight="1">
      <c r="A57" s="232"/>
      <c r="B57" s="234" t="s">
        <v>478</v>
      </c>
      <c r="C57" s="233" t="s">
        <v>82</v>
      </c>
      <c r="D57" s="60" t="s">
        <v>154</v>
      </c>
      <c r="E57" s="60" t="s">
        <v>160</v>
      </c>
      <c r="F57" s="60" t="s">
        <v>477</v>
      </c>
      <c r="G57" s="60"/>
      <c r="H57" s="182">
        <f>H58</f>
        <v>158.4</v>
      </c>
      <c r="I57" s="182">
        <f>I58</f>
        <v>158.4</v>
      </c>
      <c r="J57" s="182">
        <f t="shared" si="1"/>
        <v>100</v>
      </c>
    </row>
    <row r="58" spans="1:10" ht="33.75" thickBot="1">
      <c r="A58" s="232"/>
      <c r="B58" s="234" t="s">
        <v>386</v>
      </c>
      <c r="C58" s="233" t="s">
        <v>82</v>
      </c>
      <c r="D58" s="60" t="s">
        <v>154</v>
      </c>
      <c r="E58" s="60" t="s">
        <v>160</v>
      </c>
      <c r="F58" s="60" t="s">
        <v>477</v>
      </c>
      <c r="G58" s="60" t="s">
        <v>456</v>
      </c>
      <c r="H58" s="182">
        <v>158.4</v>
      </c>
      <c r="I58" s="182">
        <v>158.4</v>
      </c>
      <c r="J58" s="182">
        <f>I58/H58*100</f>
        <v>100</v>
      </c>
    </row>
    <row r="59" spans="1:10" ht="47.25" thickBot="1">
      <c r="A59" s="232"/>
      <c r="B59" s="247" t="s">
        <v>479</v>
      </c>
      <c r="C59" s="233" t="s">
        <v>82</v>
      </c>
      <c r="D59" s="60" t="s">
        <v>154</v>
      </c>
      <c r="E59" s="60" t="s">
        <v>160</v>
      </c>
      <c r="F59" s="60" t="s">
        <v>480</v>
      </c>
      <c r="G59" s="60"/>
      <c r="H59" s="211">
        <f>H60</f>
        <v>0</v>
      </c>
      <c r="I59" s="211">
        <f>I60</f>
        <v>0</v>
      </c>
      <c r="J59" s="182" t="e">
        <f>I59/H59*100</f>
        <v>#DIV/0!</v>
      </c>
    </row>
    <row r="60" spans="1:10" ht="27" customHeight="1" thickBot="1">
      <c r="A60" s="232"/>
      <c r="B60" s="248" t="s">
        <v>470</v>
      </c>
      <c r="C60" s="233" t="s">
        <v>82</v>
      </c>
      <c r="D60" s="60" t="s">
        <v>154</v>
      </c>
      <c r="E60" s="60" t="s">
        <v>160</v>
      </c>
      <c r="F60" s="60" t="s">
        <v>481</v>
      </c>
      <c r="G60" s="60"/>
      <c r="H60" s="211">
        <f>H61</f>
        <v>0</v>
      </c>
      <c r="I60" s="211">
        <v>0</v>
      </c>
      <c r="J60" s="182" t="e">
        <f>I60/H60*100</f>
        <v>#DIV/0!</v>
      </c>
    </row>
    <row r="61" spans="1:10" ht="31.5" customHeight="1" thickBot="1">
      <c r="A61" s="232"/>
      <c r="B61" s="248" t="s">
        <v>386</v>
      </c>
      <c r="C61" s="233" t="s">
        <v>82</v>
      </c>
      <c r="D61" s="60" t="s">
        <v>154</v>
      </c>
      <c r="E61" s="60" t="s">
        <v>160</v>
      </c>
      <c r="F61" s="60" t="s">
        <v>481</v>
      </c>
      <c r="G61" s="60" t="s">
        <v>456</v>
      </c>
      <c r="H61" s="211">
        <v>0</v>
      </c>
      <c r="I61" s="211">
        <v>0</v>
      </c>
      <c r="J61" s="182" t="e">
        <f>I61/H61*100</f>
        <v>#DIV/0!</v>
      </c>
    </row>
    <row r="62" spans="1:10" ht="33">
      <c r="A62" s="62"/>
      <c r="B62" s="229" t="s">
        <v>345</v>
      </c>
      <c r="C62" s="67">
        <v>992</v>
      </c>
      <c r="D62" s="60" t="s">
        <v>154</v>
      </c>
      <c r="E62" s="60">
        <v>13</v>
      </c>
      <c r="F62" s="60" t="s">
        <v>482</v>
      </c>
      <c r="G62" s="60"/>
      <c r="H62" s="182">
        <f>H63</f>
        <v>1909.789</v>
      </c>
      <c r="I62" s="182">
        <f>I63</f>
        <v>1909.336</v>
      </c>
      <c r="J62" s="182">
        <f t="shared" si="1"/>
        <v>99.97628010214741</v>
      </c>
    </row>
    <row r="63" spans="1:10" ht="33">
      <c r="A63" s="62"/>
      <c r="B63" s="66" t="s">
        <v>346</v>
      </c>
      <c r="C63" s="67">
        <v>992</v>
      </c>
      <c r="D63" s="60" t="s">
        <v>154</v>
      </c>
      <c r="E63" s="60">
        <v>13</v>
      </c>
      <c r="F63" s="60" t="s">
        <v>483</v>
      </c>
      <c r="G63" s="60"/>
      <c r="H63" s="182">
        <f>H64+H66+H67</f>
        <v>1909.789</v>
      </c>
      <c r="I63" s="182">
        <f>I64+I66+I67</f>
        <v>1909.336</v>
      </c>
      <c r="J63" s="182">
        <f>I63/H63*100</f>
        <v>99.97628010214741</v>
      </c>
    </row>
    <row r="64" spans="1:10" ht="12.75">
      <c r="A64" s="333"/>
      <c r="B64" s="336" t="s">
        <v>347</v>
      </c>
      <c r="C64" s="334">
        <v>992</v>
      </c>
      <c r="D64" s="321" t="s">
        <v>154</v>
      </c>
      <c r="E64" s="321">
        <v>13</v>
      </c>
      <c r="F64" s="321" t="s">
        <v>483</v>
      </c>
      <c r="G64" s="321" t="s">
        <v>451</v>
      </c>
      <c r="H64" s="311">
        <v>1497.846</v>
      </c>
      <c r="I64" s="311">
        <v>1497.846</v>
      </c>
      <c r="J64" s="311">
        <f>I64/H64*100</f>
        <v>100</v>
      </c>
    </row>
    <row r="65" spans="1:10" ht="53.25" customHeight="1">
      <c r="A65" s="333"/>
      <c r="B65" s="336"/>
      <c r="C65" s="334"/>
      <c r="D65" s="321"/>
      <c r="E65" s="321"/>
      <c r="F65" s="321"/>
      <c r="G65" s="321"/>
      <c r="H65" s="312"/>
      <c r="I65" s="312"/>
      <c r="J65" s="312"/>
    </row>
    <row r="66" spans="1:10" ht="33">
      <c r="A66" s="62"/>
      <c r="B66" s="66" t="s">
        <v>290</v>
      </c>
      <c r="C66" s="67" t="s">
        <v>82</v>
      </c>
      <c r="D66" s="60" t="s">
        <v>154</v>
      </c>
      <c r="E66" s="60" t="s">
        <v>160</v>
      </c>
      <c r="F66" s="60" t="s">
        <v>483</v>
      </c>
      <c r="G66" s="60" t="s">
        <v>456</v>
      </c>
      <c r="H66" s="182">
        <v>408.953</v>
      </c>
      <c r="I66" s="182">
        <v>408.585</v>
      </c>
      <c r="J66" s="182">
        <f t="shared" si="1"/>
        <v>99.91001410920082</v>
      </c>
    </row>
    <row r="67" spans="1:10" ht="16.5">
      <c r="A67" s="62"/>
      <c r="B67" s="66" t="s">
        <v>358</v>
      </c>
      <c r="C67" s="67" t="s">
        <v>82</v>
      </c>
      <c r="D67" s="60" t="s">
        <v>154</v>
      </c>
      <c r="E67" s="60" t="s">
        <v>160</v>
      </c>
      <c r="F67" s="60" t="s">
        <v>483</v>
      </c>
      <c r="G67" s="60" t="s">
        <v>457</v>
      </c>
      <c r="H67" s="182">
        <v>2.99</v>
      </c>
      <c r="I67" s="182">
        <v>2.905</v>
      </c>
      <c r="J67" s="182">
        <f t="shared" si="1"/>
        <v>97.1571906354515</v>
      </c>
    </row>
    <row r="68" spans="1:10" ht="33">
      <c r="A68" s="62"/>
      <c r="B68" s="66" t="s">
        <v>388</v>
      </c>
      <c r="C68" s="67" t="s">
        <v>82</v>
      </c>
      <c r="D68" s="60" t="s">
        <v>154</v>
      </c>
      <c r="E68" s="60" t="s">
        <v>160</v>
      </c>
      <c r="F68" s="60" t="s">
        <v>499</v>
      </c>
      <c r="G68" s="60"/>
      <c r="H68" s="182">
        <f>H69</f>
        <v>558.346</v>
      </c>
      <c r="I68" s="182">
        <f>I69</f>
        <v>10</v>
      </c>
      <c r="J68" s="182">
        <f t="shared" si="1"/>
        <v>1.79100414438359</v>
      </c>
    </row>
    <row r="69" spans="1:10" ht="16.5">
      <c r="A69" s="62"/>
      <c r="B69" s="66" t="s">
        <v>389</v>
      </c>
      <c r="C69" s="67" t="s">
        <v>82</v>
      </c>
      <c r="D69" s="60" t="s">
        <v>154</v>
      </c>
      <c r="E69" s="60" t="s">
        <v>160</v>
      </c>
      <c r="F69" s="60" t="s">
        <v>500</v>
      </c>
      <c r="G69" s="60"/>
      <c r="H69" s="182">
        <f>H70</f>
        <v>558.346</v>
      </c>
      <c r="I69" s="182">
        <f>I70</f>
        <v>10</v>
      </c>
      <c r="J69" s="182">
        <f t="shared" si="1"/>
        <v>1.79100414438359</v>
      </c>
    </row>
    <row r="70" spans="1:10" ht="16.5">
      <c r="A70" s="62"/>
      <c r="B70" s="66" t="s">
        <v>358</v>
      </c>
      <c r="C70" s="67" t="s">
        <v>82</v>
      </c>
      <c r="D70" s="60" t="s">
        <v>154</v>
      </c>
      <c r="E70" s="60" t="s">
        <v>160</v>
      </c>
      <c r="F70" s="60" t="s">
        <v>500</v>
      </c>
      <c r="G70" s="60" t="s">
        <v>457</v>
      </c>
      <c r="H70" s="182">
        <v>558.346</v>
      </c>
      <c r="I70" s="182">
        <v>10</v>
      </c>
      <c r="J70" s="182">
        <f t="shared" si="1"/>
        <v>1.79100414438359</v>
      </c>
    </row>
    <row r="71" spans="1:10" ht="33">
      <c r="A71" s="62"/>
      <c r="B71" s="66" t="s">
        <v>348</v>
      </c>
      <c r="C71" s="67">
        <v>992</v>
      </c>
      <c r="D71" s="60" t="s">
        <v>154</v>
      </c>
      <c r="E71" s="60">
        <v>13</v>
      </c>
      <c r="F71" s="60" t="s">
        <v>501</v>
      </c>
      <c r="G71" s="60"/>
      <c r="H71" s="182">
        <f>H72</f>
        <v>5277.88</v>
      </c>
      <c r="I71" s="182">
        <f>I72</f>
        <v>5006.373</v>
      </c>
      <c r="J71" s="182">
        <f>I71/H71*100</f>
        <v>94.85575647797978</v>
      </c>
    </row>
    <row r="72" spans="1:10" ht="33">
      <c r="A72" s="62"/>
      <c r="B72" s="66" t="s">
        <v>349</v>
      </c>
      <c r="C72" s="67">
        <v>992</v>
      </c>
      <c r="D72" s="60" t="s">
        <v>154</v>
      </c>
      <c r="E72" s="60">
        <v>13</v>
      </c>
      <c r="F72" s="60" t="s">
        <v>502</v>
      </c>
      <c r="G72" s="60"/>
      <c r="H72" s="182">
        <f>H73+H74+H75</f>
        <v>5277.88</v>
      </c>
      <c r="I72" s="182">
        <f>I73+I74+I75</f>
        <v>5006.373</v>
      </c>
      <c r="J72" s="182">
        <f>I72/H72*100</f>
        <v>94.85575647797978</v>
      </c>
    </row>
    <row r="73" spans="1:10" ht="63.75" customHeight="1">
      <c r="A73" s="62"/>
      <c r="B73" s="66" t="s">
        <v>347</v>
      </c>
      <c r="C73" s="67">
        <v>992</v>
      </c>
      <c r="D73" s="60" t="s">
        <v>154</v>
      </c>
      <c r="E73" s="60">
        <v>13</v>
      </c>
      <c r="F73" s="60" t="s">
        <v>502</v>
      </c>
      <c r="G73" s="60" t="s">
        <v>451</v>
      </c>
      <c r="H73" s="182">
        <v>3778.3</v>
      </c>
      <c r="I73" s="182">
        <v>3757</v>
      </c>
      <c r="J73" s="182">
        <f>I73/H73*100</f>
        <v>99.43625440012703</v>
      </c>
    </row>
    <row r="74" spans="1:10" ht="33">
      <c r="A74" s="62"/>
      <c r="B74" s="66" t="s">
        <v>290</v>
      </c>
      <c r="C74" s="67" t="s">
        <v>82</v>
      </c>
      <c r="D74" s="60" t="s">
        <v>154</v>
      </c>
      <c r="E74" s="60" t="s">
        <v>160</v>
      </c>
      <c r="F74" s="60" t="s">
        <v>502</v>
      </c>
      <c r="G74" s="60" t="s">
        <v>456</v>
      </c>
      <c r="H74" s="182">
        <v>1458.38</v>
      </c>
      <c r="I74" s="182">
        <v>1208.176</v>
      </c>
      <c r="J74" s="182">
        <f>I74/H74*100</f>
        <v>82.84370328720908</v>
      </c>
    </row>
    <row r="75" spans="1:10" ht="16.5">
      <c r="A75" s="62"/>
      <c r="B75" s="66" t="s">
        <v>358</v>
      </c>
      <c r="C75" s="67" t="s">
        <v>82</v>
      </c>
      <c r="D75" s="60" t="s">
        <v>154</v>
      </c>
      <c r="E75" s="60" t="s">
        <v>160</v>
      </c>
      <c r="F75" s="60" t="s">
        <v>502</v>
      </c>
      <c r="G75" s="60" t="s">
        <v>457</v>
      </c>
      <c r="H75" s="182">
        <v>41.2</v>
      </c>
      <c r="I75" s="182">
        <v>41.197</v>
      </c>
      <c r="J75" s="182">
        <f>I75/H75*100</f>
        <v>99.99271844660194</v>
      </c>
    </row>
    <row r="76" spans="1:10" s="205" customFormat="1" ht="16.5">
      <c r="A76" s="62">
        <v>2</v>
      </c>
      <c r="B76" s="202" t="s">
        <v>104</v>
      </c>
      <c r="C76" s="64" t="s">
        <v>82</v>
      </c>
      <c r="D76" s="204" t="s">
        <v>157</v>
      </c>
      <c r="E76" s="204" t="s">
        <v>155</v>
      </c>
      <c r="F76" s="204"/>
      <c r="G76" s="65"/>
      <c r="H76" s="183">
        <f>H77+H82</f>
        <v>380.8</v>
      </c>
      <c r="I76" s="183">
        <f>I77+I82</f>
        <v>380.8</v>
      </c>
      <c r="J76" s="183">
        <f t="shared" si="1"/>
        <v>100</v>
      </c>
    </row>
    <row r="77" spans="1:10" s="203" customFormat="1" ht="16.5">
      <c r="A77" s="177"/>
      <c r="B77" s="66" t="s">
        <v>162</v>
      </c>
      <c r="C77" s="67">
        <v>992</v>
      </c>
      <c r="D77" s="60" t="s">
        <v>157</v>
      </c>
      <c r="E77" s="60" t="s">
        <v>163</v>
      </c>
      <c r="F77" s="60"/>
      <c r="G77" s="60"/>
      <c r="H77" s="182">
        <f>H78</f>
        <v>378.8</v>
      </c>
      <c r="I77" s="182">
        <f>I78</f>
        <v>378.8</v>
      </c>
      <c r="J77" s="182">
        <f t="shared" si="1"/>
        <v>100</v>
      </c>
    </row>
    <row r="78" spans="1:10" ht="50.25">
      <c r="A78" s="62"/>
      <c r="B78" s="66" t="s">
        <v>103</v>
      </c>
      <c r="C78" s="67">
        <v>992</v>
      </c>
      <c r="D78" s="60" t="s">
        <v>157</v>
      </c>
      <c r="E78" s="60" t="s">
        <v>163</v>
      </c>
      <c r="F78" s="60" t="s">
        <v>503</v>
      </c>
      <c r="G78" s="60"/>
      <c r="H78" s="182">
        <f>H79</f>
        <v>378.8</v>
      </c>
      <c r="I78" s="182">
        <f>I79</f>
        <v>378.8</v>
      </c>
      <c r="J78" s="182">
        <f t="shared" si="1"/>
        <v>100</v>
      </c>
    </row>
    <row r="79" spans="1:10" ht="50.25">
      <c r="A79" s="62"/>
      <c r="B79" s="66" t="s">
        <v>103</v>
      </c>
      <c r="C79" s="67">
        <v>992</v>
      </c>
      <c r="D79" s="60" t="s">
        <v>157</v>
      </c>
      <c r="E79" s="60" t="s">
        <v>163</v>
      </c>
      <c r="F79" s="60" t="s">
        <v>504</v>
      </c>
      <c r="G79" s="60"/>
      <c r="H79" s="182">
        <f>H80+H81</f>
        <v>378.8</v>
      </c>
      <c r="I79" s="182">
        <f>I80+I81</f>
        <v>378.8</v>
      </c>
      <c r="J79" s="182">
        <f t="shared" si="1"/>
        <v>100</v>
      </c>
    </row>
    <row r="80" spans="1:10" ht="66.75">
      <c r="A80" s="62"/>
      <c r="B80" s="66" t="s">
        <v>347</v>
      </c>
      <c r="C80" s="67">
        <v>992</v>
      </c>
      <c r="D80" s="60" t="s">
        <v>157</v>
      </c>
      <c r="E80" s="60" t="s">
        <v>163</v>
      </c>
      <c r="F80" s="60" t="s">
        <v>504</v>
      </c>
      <c r="G80" s="60" t="s">
        <v>451</v>
      </c>
      <c r="H80" s="182">
        <v>378.8</v>
      </c>
      <c r="I80" s="182">
        <v>378.8</v>
      </c>
      <c r="J80" s="182">
        <f t="shared" si="1"/>
        <v>100</v>
      </c>
    </row>
    <row r="81" spans="1:10" ht="33" hidden="1">
      <c r="A81" s="62"/>
      <c r="B81" s="66" t="s">
        <v>290</v>
      </c>
      <c r="C81" s="67">
        <v>993</v>
      </c>
      <c r="D81" s="60" t="s">
        <v>157</v>
      </c>
      <c r="E81" s="60" t="s">
        <v>163</v>
      </c>
      <c r="F81" s="60" t="s">
        <v>504</v>
      </c>
      <c r="G81" s="60" t="s">
        <v>291</v>
      </c>
      <c r="H81" s="182">
        <v>0</v>
      </c>
      <c r="I81" s="182">
        <v>0</v>
      </c>
      <c r="J81" s="182" t="e">
        <f t="shared" si="1"/>
        <v>#DIV/0!</v>
      </c>
    </row>
    <row r="82" spans="1:10" ht="33">
      <c r="A82" s="62"/>
      <c r="B82" s="66" t="s">
        <v>386</v>
      </c>
      <c r="C82" s="67" t="s">
        <v>82</v>
      </c>
      <c r="D82" s="60" t="s">
        <v>157</v>
      </c>
      <c r="E82" s="60" t="s">
        <v>163</v>
      </c>
      <c r="F82" s="60" t="s">
        <v>504</v>
      </c>
      <c r="G82" s="60" t="s">
        <v>456</v>
      </c>
      <c r="H82" s="182">
        <v>2</v>
      </c>
      <c r="I82" s="182">
        <v>2</v>
      </c>
      <c r="J82" s="182"/>
    </row>
    <row r="83" spans="1:10" ht="33">
      <c r="A83" s="62" t="s">
        <v>164</v>
      </c>
      <c r="B83" s="63" t="s">
        <v>17</v>
      </c>
      <c r="C83" s="64">
        <v>992</v>
      </c>
      <c r="D83" s="65" t="s">
        <v>163</v>
      </c>
      <c r="E83" s="65" t="s">
        <v>155</v>
      </c>
      <c r="F83" s="60"/>
      <c r="G83" s="60"/>
      <c r="H83" s="183">
        <f>H84+H92</f>
        <v>55</v>
      </c>
      <c r="I83" s="183">
        <f>I84+I92</f>
        <v>54.55</v>
      </c>
      <c r="J83" s="182">
        <f t="shared" si="1"/>
        <v>99.18181818181819</v>
      </c>
    </row>
    <row r="84" spans="1:10" ht="50.25">
      <c r="A84" s="62"/>
      <c r="B84" s="66" t="s">
        <v>105</v>
      </c>
      <c r="C84" s="59">
        <v>992</v>
      </c>
      <c r="D84" s="60" t="s">
        <v>163</v>
      </c>
      <c r="E84" s="60" t="s">
        <v>165</v>
      </c>
      <c r="F84" s="60"/>
      <c r="G84" s="60"/>
      <c r="H84" s="182">
        <f>H85</f>
        <v>10</v>
      </c>
      <c r="I84" s="182">
        <f>I85</f>
        <v>10</v>
      </c>
      <c r="J84" s="182">
        <f t="shared" si="1"/>
        <v>100</v>
      </c>
    </row>
    <row r="85" spans="1:10" ht="84">
      <c r="A85" s="62"/>
      <c r="B85" s="66" t="s">
        <v>506</v>
      </c>
      <c r="C85" s="67">
        <v>992</v>
      </c>
      <c r="D85" s="60" t="s">
        <v>163</v>
      </c>
      <c r="E85" s="60" t="s">
        <v>165</v>
      </c>
      <c r="F85" s="60" t="s">
        <v>505</v>
      </c>
      <c r="G85" s="60"/>
      <c r="H85" s="211">
        <f>H86+H90</f>
        <v>10</v>
      </c>
      <c r="I85" s="211">
        <f>I86+I90</f>
        <v>10</v>
      </c>
      <c r="J85" s="182">
        <f t="shared" si="1"/>
        <v>100</v>
      </c>
    </row>
    <row r="86" spans="1:10" ht="60.75" customHeight="1">
      <c r="A86" s="62"/>
      <c r="B86" s="66" t="s">
        <v>391</v>
      </c>
      <c r="C86" s="67">
        <v>992</v>
      </c>
      <c r="D86" s="60" t="s">
        <v>163</v>
      </c>
      <c r="E86" s="60" t="s">
        <v>165</v>
      </c>
      <c r="F86" s="60" t="s">
        <v>507</v>
      </c>
      <c r="G86" s="60"/>
      <c r="H86" s="211">
        <f>H87</f>
        <v>0</v>
      </c>
      <c r="I86" s="211">
        <f>I87</f>
        <v>0</v>
      </c>
      <c r="J86" s="182" t="e">
        <f t="shared" si="1"/>
        <v>#DIV/0!</v>
      </c>
    </row>
    <row r="87" spans="1:10" ht="33">
      <c r="A87" s="62"/>
      <c r="B87" s="66" t="s">
        <v>386</v>
      </c>
      <c r="C87" s="67">
        <v>992</v>
      </c>
      <c r="D87" s="60" t="s">
        <v>163</v>
      </c>
      <c r="E87" s="60" t="s">
        <v>165</v>
      </c>
      <c r="F87" s="60" t="s">
        <v>507</v>
      </c>
      <c r="G87" s="60" t="s">
        <v>456</v>
      </c>
      <c r="H87" s="211">
        <v>0</v>
      </c>
      <c r="I87" s="211">
        <v>0</v>
      </c>
      <c r="J87" s="182" t="e">
        <f aca="true" t="shared" si="5" ref="J87:J141">I87/H87*100</f>
        <v>#DIV/0!</v>
      </c>
    </row>
    <row r="88" spans="1:10" ht="33" hidden="1">
      <c r="A88" s="62"/>
      <c r="B88" s="66" t="s">
        <v>392</v>
      </c>
      <c r="C88" s="67">
        <v>992</v>
      </c>
      <c r="D88" s="60" t="s">
        <v>163</v>
      </c>
      <c r="E88" s="60" t="s">
        <v>165</v>
      </c>
      <c r="F88" s="60" t="s">
        <v>508</v>
      </c>
      <c r="G88" s="60"/>
      <c r="H88" s="182">
        <f>H89</f>
        <v>0</v>
      </c>
      <c r="I88" s="182">
        <f>I89</f>
        <v>0</v>
      </c>
      <c r="J88" s="182" t="e">
        <f t="shared" si="5"/>
        <v>#DIV/0!</v>
      </c>
    </row>
    <row r="89" spans="1:10" ht="33" hidden="1">
      <c r="A89" s="62"/>
      <c r="B89" s="66" t="s">
        <v>386</v>
      </c>
      <c r="C89" s="67">
        <v>992</v>
      </c>
      <c r="D89" s="60" t="s">
        <v>163</v>
      </c>
      <c r="E89" s="60" t="s">
        <v>165</v>
      </c>
      <c r="F89" s="60" t="s">
        <v>509</v>
      </c>
      <c r="G89" s="60" t="s">
        <v>291</v>
      </c>
      <c r="H89" s="182">
        <v>0</v>
      </c>
      <c r="I89" s="182">
        <v>0</v>
      </c>
      <c r="J89" s="182" t="e">
        <f t="shared" si="5"/>
        <v>#DIV/0!</v>
      </c>
    </row>
    <row r="90" spans="1:10" ht="33.75" customHeight="1">
      <c r="A90" s="62"/>
      <c r="B90" s="68" t="s">
        <v>392</v>
      </c>
      <c r="C90" s="208" t="s">
        <v>82</v>
      </c>
      <c r="D90" s="60" t="s">
        <v>163</v>
      </c>
      <c r="E90" s="60" t="s">
        <v>165</v>
      </c>
      <c r="F90" s="60" t="s">
        <v>510</v>
      </c>
      <c r="G90" s="230"/>
      <c r="H90" s="235">
        <f>H91</f>
        <v>10</v>
      </c>
      <c r="I90" s="235">
        <f>I91</f>
        <v>10</v>
      </c>
      <c r="J90" s="182">
        <f t="shared" si="5"/>
        <v>100</v>
      </c>
    </row>
    <row r="91" spans="1:10" ht="35.25" customHeight="1">
      <c r="A91" s="62"/>
      <c r="B91" s="68" t="s">
        <v>402</v>
      </c>
      <c r="C91" s="208" t="s">
        <v>82</v>
      </c>
      <c r="D91" s="60" t="s">
        <v>163</v>
      </c>
      <c r="E91" s="60" t="s">
        <v>165</v>
      </c>
      <c r="F91" s="60" t="s">
        <v>510</v>
      </c>
      <c r="G91" s="230" t="s">
        <v>456</v>
      </c>
      <c r="H91" s="235">
        <v>10</v>
      </c>
      <c r="I91" s="235">
        <v>10</v>
      </c>
      <c r="J91" s="182">
        <f t="shared" si="5"/>
        <v>100</v>
      </c>
    </row>
    <row r="92" spans="1:10" ht="16.5" customHeight="1">
      <c r="A92" s="333"/>
      <c r="B92" s="337" t="s">
        <v>394</v>
      </c>
      <c r="C92" s="343">
        <v>992</v>
      </c>
      <c r="D92" s="319" t="s">
        <v>163</v>
      </c>
      <c r="E92" s="319">
        <v>14</v>
      </c>
      <c r="F92" s="319"/>
      <c r="G92" s="344"/>
      <c r="H92" s="311">
        <f>H95+H99</f>
        <v>45</v>
      </c>
      <c r="I92" s="311">
        <f>I95+I99</f>
        <v>44.55</v>
      </c>
      <c r="J92" s="311">
        <f>I92/H92*100</f>
        <v>99</v>
      </c>
    </row>
    <row r="93" spans="1:10" ht="16.5" customHeight="1">
      <c r="A93" s="333"/>
      <c r="B93" s="337"/>
      <c r="C93" s="343"/>
      <c r="D93" s="340"/>
      <c r="E93" s="340"/>
      <c r="F93" s="340"/>
      <c r="G93" s="344"/>
      <c r="H93" s="346"/>
      <c r="I93" s="346"/>
      <c r="J93" s="346"/>
    </row>
    <row r="94" spans="1:10" ht="16.5" customHeight="1">
      <c r="A94" s="333"/>
      <c r="B94" s="337"/>
      <c r="C94" s="343"/>
      <c r="D94" s="320"/>
      <c r="E94" s="320"/>
      <c r="F94" s="320"/>
      <c r="G94" s="345"/>
      <c r="H94" s="312"/>
      <c r="I94" s="312"/>
      <c r="J94" s="312"/>
    </row>
    <row r="95" spans="1:10" ht="69" customHeight="1">
      <c r="A95" s="62"/>
      <c r="B95" s="68" t="s">
        <v>395</v>
      </c>
      <c r="C95" s="208" t="s">
        <v>82</v>
      </c>
      <c r="D95" s="60" t="s">
        <v>163</v>
      </c>
      <c r="E95" s="60" t="s">
        <v>352</v>
      </c>
      <c r="F95" s="60" t="s">
        <v>511</v>
      </c>
      <c r="G95" s="184"/>
      <c r="H95" s="212">
        <f>H96</f>
        <v>30</v>
      </c>
      <c r="I95" s="212">
        <f>I96</f>
        <v>29.55</v>
      </c>
      <c r="J95" s="182">
        <f>I95/H95*100</f>
        <v>98.5</v>
      </c>
    </row>
    <row r="96" spans="1:10" ht="30.75" customHeight="1">
      <c r="A96" s="62"/>
      <c r="B96" s="68" t="s">
        <v>512</v>
      </c>
      <c r="C96" s="208" t="s">
        <v>82</v>
      </c>
      <c r="D96" s="60" t="s">
        <v>163</v>
      </c>
      <c r="E96" s="60" t="s">
        <v>352</v>
      </c>
      <c r="F96" s="60" t="s">
        <v>594</v>
      </c>
      <c r="G96" s="184"/>
      <c r="H96" s="250">
        <f>H97</f>
        <v>30</v>
      </c>
      <c r="I96" s="250">
        <f>I97</f>
        <v>29.55</v>
      </c>
      <c r="J96" s="251"/>
    </row>
    <row r="97" spans="1:10" ht="16.5" customHeight="1">
      <c r="A97" s="333"/>
      <c r="B97" s="337" t="s">
        <v>386</v>
      </c>
      <c r="C97" s="343">
        <v>992</v>
      </c>
      <c r="D97" s="319" t="s">
        <v>163</v>
      </c>
      <c r="E97" s="319">
        <v>14</v>
      </c>
      <c r="F97" s="319" t="s">
        <v>594</v>
      </c>
      <c r="G97" s="319" t="s">
        <v>456</v>
      </c>
      <c r="H97" s="311">
        <v>30</v>
      </c>
      <c r="I97" s="311">
        <v>29.55</v>
      </c>
      <c r="J97" s="311">
        <f t="shared" si="5"/>
        <v>98.5</v>
      </c>
    </row>
    <row r="98" spans="1:10" ht="16.5" customHeight="1">
      <c r="A98" s="333"/>
      <c r="B98" s="337"/>
      <c r="C98" s="343"/>
      <c r="D98" s="320"/>
      <c r="E98" s="320"/>
      <c r="F98" s="320"/>
      <c r="G98" s="320"/>
      <c r="H98" s="312"/>
      <c r="I98" s="312"/>
      <c r="J98" s="312"/>
    </row>
    <row r="99" spans="1:10" ht="12.75">
      <c r="A99" s="333"/>
      <c r="B99" s="337" t="s">
        <v>596</v>
      </c>
      <c r="C99" s="334">
        <v>992</v>
      </c>
      <c r="D99" s="319" t="s">
        <v>163</v>
      </c>
      <c r="E99" s="319">
        <v>14</v>
      </c>
      <c r="F99" s="319" t="s">
        <v>595</v>
      </c>
      <c r="G99" s="320"/>
      <c r="H99" s="311">
        <f>H101</f>
        <v>15</v>
      </c>
      <c r="I99" s="311">
        <f>I101</f>
        <v>15</v>
      </c>
      <c r="J99" s="311">
        <f>I99/H99*100</f>
        <v>100</v>
      </c>
    </row>
    <row r="100" spans="1:10" ht="35.25" customHeight="1">
      <c r="A100" s="333"/>
      <c r="B100" s="337"/>
      <c r="C100" s="334"/>
      <c r="D100" s="320"/>
      <c r="E100" s="320"/>
      <c r="F100" s="320"/>
      <c r="G100" s="321"/>
      <c r="H100" s="312"/>
      <c r="I100" s="312"/>
      <c r="J100" s="312"/>
    </row>
    <row r="101" spans="1:10" ht="33">
      <c r="A101" s="62"/>
      <c r="B101" s="68" t="s">
        <v>597</v>
      </c>
      <c r="C101" s="67">
        <v>992</v>
      </c>
      <c r="D101" s="60" t="s">
        <v>163</v>
      </c>
      <c r="E101" s="60">
        <v>14</v>
      </c>
      <c r="F101" s="60" t="s">
        <v>595</v>
      </c>
      <c r="G101" s="60"/>
      <c r="H101" s="182">
        <f>H102</f>
        <v>15</v>
      </c>
      <c r="I101" s="182">
        <f>I102</f>
        <v>15</v>
      </c>
      <c r="J101" s="182">
        <f t="shared" si="5"/>
        <v>100</v>
      </c>
    </row>
    <row r="102" spans="1:10" ht="33">
      <c r="A102" s="62"/>
      <c r="B102" s="68" t="s">
        <v>386</v>
      </c>
      <c r="C102" s="67">
        <v>992</v>
      </c>
      <c r="D102" s="60" t="s">
        <v>163</v>
      </c>
      <c r="E102" s="60">
        <v>14</v>
      </c>
      <c r="F102" s="60" t="s">
        <v>595</v>
      </c>
      <c r="G102" s="60"/>
      <c r="H102" s="182">
        <v>15</v>
      </c>
      <c r="I102" s="182">
        <v>15</v>
      </c>
      <c r="J102" s="182">
        <f t="shared" si="5"/>
        <v>100</v>
      </c>
    </row>
    <row r="103" spans="1:10" ht="16.5">
      <c r="A103" s="62" t="s">
        <v>167</v>
      </c>
      <c r="B103" s="63" t="s">
        <v>18</v>
      </c>
      <c r="C103" s="64">
        <v>992</v>
      </c>
      <c r="D103" s="65" t="s">
        <v>159</v>
      </c>
      <c r="E103" s="65" t="s">
        <v>155</v>
      </c>
      <c r="F103" s="60"/>
      <c r="G103" s="60"/>
      <c r="H103" s="183">
        <f>H104+H116</f>
        <v>7191</v>
      </c>
      <c r="I103" s="183">
        <f>I104+I116</f>
        <v>5811.188</v>
      </c>
      <c r="J103" s="182">
        <f t="shared" si="5"/>
        <v>80.81195939368655</v>
      </c>
    </row>
    <row r="104" spans="1:10" ht="16.5">
      <c r="A104" s="62"/>
      <c r="B104" s="68" t="s">
        <v>355</v>
      </c>
      <c r="C104" s="67">
        <v>992</v>
      </c>
      <c r="D104" s="60" t="s">
        <v>159</v>
      </c>
      <c r="E104" s="60" t="s">
        <v>165</v>
      </c>
      <c r="F104" s="60"/>
      <c r="G104" s="60"/>
      <c r="H104" s="182">
        <f>H105+H110</f>
        <v>7176</v>
      </c>
      <c r="I104" s="182">
        <f>I105+I110</f>
        <v>5796.188</v>
      </c>
      <c r="J104" s="182">
        <f t="shared" si="5"/>
        <v>80.77185061315497</v>
      </c>
    </row>
    <row r="105" spans="1:10" ht="100.5">
      <c r="A105" s="62"/>
      <c r="B105" s="68" t="s">
        <v>519</v>
      </c>
      <c r="C105" s="67">
        <v>992</v>
      </c>
      <c r="D105" s="60" t="s">
        <v>159</v>
      </c>
      <c r="E105" s="60" t="s">
        <v>165</v>
      </c>
      <c r="F105" s="60" t="s">
        <v>513</v>
      </c>
      <c r="G105" s="60"/>
      <c r="H105" s="182">
        <f>H106+H108</f>
        <v>6745.6</v>
      </c>
      <c r="I105" s="182">
        <f>I106+I108</f>
        <v>5365.7880000000005</v>
      </c>
      <c r="J105" s="182">
        <f t="shared" si="5"/>
        <v>79.54500711574953</v>
      </c>
    </row>
    <row r="106" spans="1:10" ht="33">
      <c r="A106" s="62"/>
      <c r="B106" s="68" t="s">
        <v>168</v>
      </c>
      <c r="C106" s="67" t="s">
        <v>82</v>
      </c>
      <c r="D106" s="60" t="s">
        <v>159</v>
      </c>
      <c r="E106" s="60" t="s">
        <v>165</v>
      </c>
      <c r="F106" s="60" t="s">
        <v>514</v>
      </c>
      <c r="G106" s="60"/>
      <c r="H106" s="182">
        <f>H107</f>
        <v>6045.6</v>
      </c>
      <c r="I106" s="182">
        <f>I107</f>
        <v>4800.357</v>
      </c>
      <c r="J106" s="182">
        <f t="shared" si="5"/>
        <v>79.40249106788407</v>
      </c>
    </row>
    <row r="107" spans="1:10" ht="33.75" customHeight="1">
      <c r="A107" s="62"/>
      <c r="B107" s="68" t="s">
        <v>386</v>
      </c>
      <c r="C107" s="67">
        <v>992</v>
      </c>
      <c r="D107" s="60" t="s">
        <v>159</v>
      </c>
      <c r="E107" s="60" t="s">
        <v>165</v>
      </c>
      <c r="F107" s="60" t="s">
        <v>514</v>
      </c>
      <c r="G107" s="60" t="s">
        <v>456</v>
      </c>
      <c r="H107" s="182">
        <v>6045.6</v>
      </c>
      <c r="I107" s="182">
        <v>4800.357</v>
      </c>
      <c r="J107" s="182">
        <f t="shared" si="5"/>
        <v>79.40249106788407</v>
      </c>
    </row>
    <row r="108" spans="1:10" ht="16.5">
      <c r="A108" s="62"/>
      <c r="B108" s="68" t="s">
        <v>356</v>
      </c>
      <c r="C108" s="67" t="s">
        <v>82</v>
      </c>
      <c r="D108" s="60" t="s">
        <v>159</v>
      </c>
      <c r="E108" s="60" t="s">
        <v>165</v>
      </c>
      <c r="F108" s="60" t="s">
        <v>515</v>
      </c>
      <c r="G108" s="60"/>
      <c r="H108" s="182">
        <f>H109</f>
        <v>700</v>
      </c>
      <c r="I108" s="182">
        <f>I109</f>
        <v>565.431</v>
      </c>
      <c r="J108" s="182">
        <f t="shared" si="5"/>
        <v>80.77585714285715</v>
      </c>
    </row>
    <row r="109" spans="1:10" ht="33">
      <c r="A109" s="62"/>
      <c r="B109" s="68" t="s">
        <v>386</v>
      </c>
      <c r="C109" s="67" t="s">
        <v>82</v>
      </c>
      <c r="D109" s="60" t="s">
        <v>159</v>
      </c>
      <c r="E109" s="60" t="s">
        <v>165</v>
      </c>
      <c r="F109" s="60" t="s">
        <v>515</v>
      </c>
      <c r="G109" s="60" t="s">
        <v>456</v>
      </c>
      <c r="H109" s="182">
        <v>700</v>
      </c>
      <c r="I109" s="182">
        <v>565.431</v>
      </c>
      <c r="J109" s="182">
        <f t="shared" si="5"/>
        <v>80.77585714285715</v>
      </c>
    </row>
    <row r="110" spans="1:10" ht="16.5">
      <c r="A110" s="62"/>
      <c r="B110" s="66" t="s">
        <v>350</v>
      </c>
      <c r="C110" s="67">
        <v>992</v>
      </c>
      <c r="D110" s="60" t="s">
        <v>159</v>
      </c>
      <c r="E110" s="60" t="s">
        <v>165</v>
      </c>
      <c r="F110" s="60" t="s">
        <v>516</v>
      </c>
      <c r="G110" s="60"/>
      <c r="H110" s="182">
        <f>H111</f>
        <v>430.4</v>
      </c>
      <c r="I110" s="182">
        <f>I111</f>
        <v>430.4</v>
      </c>
      <c r="J110" s="182">
        <f t="shared" si="5"/>
        <v>100</v>
      </c>
    </row>
    <row r="111" spans="1:10" ht="16.5">
      <c r="A111" s="62"/>
      <c r="B111" s="68" t="s">
        <v>520</v>
      </c>
      <c r="C111" s="67" t="s">
        <v>82</v>
      </c>
      <c r="D111" s="60" t="s">
        <v>159</v>
      </c>
      <c r="E111" s="60" t="s">
        <v>165</v>
      </c>
      <c r="F111" s="60" t="s">
        <v>517</v>
      </c>
      <c r="G111" s="60"/>
      <c r="H111" s="182">
        <f>H114</f>
        <v>430.4</v>
      </c>
      <c r="I111" s="182">
        <f>I114</f>
        <v>430.4</v>
      </c>
      <c r="J111" s="182">
        <f t="shared" si="5"/>
        <v>100</v>
      </c>
    </row>
    <row r="112" spans="1:10" ht="33" customHeight="1" hidden="1">
      <c r="A112" s="62"/>
      <c r="B112" s="66" t="s">
        <v>180</v>
      </c>
      <c r="C112" s="67" t="s">
        <v>82</v>
      </c>
      <c r="D112" s="60" t="s">
        <v>159</v>
      </c>
      <c r="E112" s="60" t="s">
        <v>165</v>
      </c>
      <c r="F112" s="60" t="s">
        <v>517</v>
      </c>
      <c r="G112" s="60"/>
      <c r="H112" s="182">
        <f>H113</f>
        <v>0</v>
      </c>
      <c r="I112" s="182">
        <f>I113</f>
        <v>0</v>
      </c>
      <c r="J112" s="182" t="e">
        <f t="shared" si="5"/>
        <v>#DIV/0!</v>
      </c>
    </row>
    <row r="113" spans="1:10" ht="33" customHeight="1" hidden="1">
      <c r="A113" s="62"/>
      <c r="B113" s="68" t="s">
        <v>290</v>
      </c>
      <c r="C113" s="67" t="s">
        <v>82</v>
      </c>
      <c r="D113" s="60" t="s">
        <v>159</v>
      </c>
      <c r="E113" s="60" t="s">
        <v>165</v>
      </c>
      <c r="F113" s="60" t="s">
        <v>517</v>
      </c>
      <c r="G113" s="60" t="s">
        <v>291</v>
      </c>
      <c r="H113" s="182">
        <f>30-30</f>
        <v>0</v>
      </c>
      <c r="I113" s="182">
        <f>30-30</f>
        <v>0</v>
      </c>
      <c r="J113" s="182" t="e">
        <f t="shared" si="5"/>
        <v>#DIV/0!</v>
      </c>
    </row>
    <row r="114" spans="1:10" ht="50.25">
      <c r="A114" s="62"/>
      <c r="B114" s="68" t="s">
        <v>521</v>
      </c>
      <c r="C114" s="67" t="s">
        <v>82</v>
      </c>
      <c r="D114" s="60" t="s">
        <v>159</v>
      </c>
      <c r="E114" s="60" t="s">
        <v>165</v>
      </c>
      <c r="F114" s="60" t="s">
        <v>518</v>
      </c>
      <c r="G114" s="60"/>
      <c r="H114" s="182">
        <f>H115</f>
        <v>430.4</v>
      </c>
      <c r="I114" s="182">
        <f>I115</f>
        <v>430.4</v>
      </c>
      <c r="J114" s="182">
        <f t="shared" si="5"/>
        <v>100</v>
      </c>
    </row>
    <row r="115" spans="1:10" ht="33">
      <c r="A115" s="62"/>
      <c r="B115" s="68" t="s">
        <v>402</v>
      </c>
      <c r="C115" s="67" t="s">
        <v>82</v>
      </c>
      <c r="D115" s="60" t="s">
        <v>159</v>
      </c>
      <c r="E115" s="60" t="s">
        <v>165</v>
      </c>
      <c r="F115" s="60" t="s">
        <v>518</v>
      </c>
      <c r="G115" s="60" t="s">
        <v>456</v>
      </c>
      <c r="H115" s="182">
        <v>430.4</v>
      </c>
      <c r="I115" s="182">
        <v>430.4</v>
      </c>
      <c r="J115" s="182">
        <f>I115/H115*100</f>
        <v>100</v>
      </c>
    </row>
    <row r="116" spans="1:10" ht="16.5">
      <c r="A116" s="62"/>
      <c r="B116" s="66" t="s">
        <v>19</v>
      </c>
      <c r="C116" s="67">
        <v>992</v>
      </c>
      <c r="D116" s="60" t="s">
        <v>159</v>
      </c>
      <c r="E116" s="60">
        <v>12</v>
      </c>
      <c r="F116" s="60"/>
      <c r="G116" s="60"/>
      <c r="H116" s="182">
        <f>H117+H122+H125+H130</f>
        <v>15</v>
      </c>
      <c r="I116" s="182">
        <f>I117+I122+I125+I130</f>
        <v>15</v>
      </c>
      <c r="J116" s="182">
        <f t="shared" si="5"/>
        <v>100</v>
      </c>
    </row>
    <row r="117" spans="1:10" ht="66.75">
      <c r="A117" s="62"/>
      <c r="B117" s="66" t="s">
        <v>525</v>
      </c>
      <c r="C117" s="67" t="s">
        <v>82</v>
      </c>
      <c r="D117" s="60" t="s">
        <v>159</v>
      </c>
      <c r="E117" s="60" t="s">
        <v>169</v>
      </c>
      <c r="F117" s="60" t="s">
        <v>523</v>
      </c>
      <c r="G117" s="60"/>
      <c r="H117" s="211">
        <f>H118</f>
        <v>0</v>
      </c>
      <c r="I117" s="211">
        <f>I119</f>
        <v>0</v>
      </c>
      <c r="J117" s="182" t="e">
        <f t="shared" si="5"/>
        <v>#DIV/0!</v>
      </c>
    </row>
    <row r="118" spans="1:10" ht="33">
      <c r="A118" s="62"/>
      <c r="B118" s="66" t="s">
        <v>533</v>
      </c>
      <c r="C118" s="67"/>
      <c r="D118" s="60" t="s">
        <v>159</v>
      </c>
      <c r="E118" s="60" t="s">
        <v>169</v>
      </c>
      <c r="F118" s="60" t="s">
        <v>527</v>
      </c>
      <c r="G118" s="60"/>
      <c r="H118" s="211">
        <f>H119</f>
        <v>0</v>
      </c>
      <c r="I118" s="211">
        <f>I119</f>
        <v>0</v>
      </c>
      <c r="J118" s="182"/>
    </row>
    <row r="119" spans="1:10" ht="33">
      <c r="A119" s="62"/>
      <c r="B119" s="68" t="s">
        <v>386</v>
      </c>
      <c r="C119" s="67" t="s">
        <v>82</v>
      </c>
      <c r="D119" s="60" t="s">
        <v>159</v>
      </c>
      <c r="E119" s="60" t="s">
        <v>169</v>
      </c>
      <c r="F119" s="60" t="s">
        <v>527</v>
      </c>
      <c r="G119" s="60" t="s">
        <v>456</v>
      </c>
      <c r="H119" s="211">
        <v>0</v>
      </c>
      <c r="I119" s="211">
        <v>0</v>
      </c>
      <c r="J119" s="182" t="e">
        <f t="shared" si="5"/>
        <v>#DIV/0!</v>
      </c>
    </row>
    <row r="120" spans="1:10" ht="66.75" hidden="1">
      <c r="A120" s="62"/>
      <c r="B120" s="66" t="s">
        <v>170</v>
      </c>
      <c r="C120" s="67">
        <v>992</v>
      </c>
      <c r="D120" s="60" t="s">
        <v>159</v>
      </c>
      <c r="E120" s="60">
        <v>12</v>
      </c>
      <c r="F120" s="60">
        <v>7950204</v>
      </c>
      <c r="G120" s="60"/>
      <c r="H120" s="182">
        <f>H121</f>
        <v>0</v>
      </c>
      <c r="I120" s="182">
        <f>I121</f>
        <v>0</v>
      </c>
      <c r="J120" s="182" t="e">
        <f t="shared" si="5"/>
        <v>#DIV/0!</v>
      </c>
    </row>
    <row r="121" spans="1:10" ht="33" hidden="1">
      <c r="A121" s="62"/>
      <c r="B121" s="66" t="s">
        <v>290</v>
      </c>
      <c r="C121" s="67">
        <v>992</v>
      </c>
      <c r="D121" s="60" t="s">
        <v>159</v>
      </c>
      <c r="E121" s="60">
        <v>12</v>
      </c>
      <c r="F121" s="60">
        <v>7950204</v>
      </c>
      <c r="G121" s="60" t="s">
        <v>291</v>
      </c>
      <c r="H121" s="182"/>
      <c r="I121" s="182"/>
      <c r="J121" s="182" t="e">
        <f t="shared" si="5"/>
        <v>#DIV/0!</v>
      </c>
    </row>
    <row r="122" spans="1:10" ht="55.5" customHeight="1">
      <c r="A122" s="62"/>
      <c r="B122" s="66" t="s">
        <v>522</v>
      </c>
      <c r="C122" s="67" t="s">
        <v>82</v>
      </c>
      <c r="D122" s="60" t="s">
        <v>159</v>
      </c>
      <c r="E122" s="60" t="s">
        <v>169</v>
      </c>
      <c r="F122" s="60" t="s">
        <v>524</v>
      </c>
      <c r="G122" s="60"/>
      <c r="H122" s="182">
        <f>H123</f>
        <v>15</v>
      </c>
      <c r="I122" s="182">
        <f>I123</f>
        <v>15</v>
      </c>
      <c r="J122" s="182">
        <f t="shared" si="5"/>
        <v>100</v>
      </c>
    </row>
    <row r="123" spans="1:10" ht="55.5" customHeight="1">
      <c r="A123" s="62"/>
      <c r="B123" s="66" t="s">
        <v>470</v>
      </c>
      <c r="C123" s="67" t="s">
        <v>82</v>
      </c>
      <c r="D123" s="60" t="s">
        <v>159</v>
      </c>
      <c r="E123" s="60" t="s">
        <v>169</v>
      </c>
      <c r="F123" s="60" t="s">
        <v>532</v>
      </c>
      <c r="G123" s="60"/>
      <c r="H123" s="182">
        <f>H124</f>
        <v>15</v>
      </c>
      <c r="I123" s="182">
        <f>I124</f>
        <v>15</v>
      </c>
      <c r="J123" s="182"/>
    </row>
    <row r="124" spans="1:10" ht="33">
      <c r="A124" s="62"/>
      <c r="B124" s="68" t="s">
        <v>386</v>
      </c>
      <c r="C124" s="67" t="s">
        <v>82</v>
      </c>
      <c r="D124" s="60" t="s">
        <v>159</v>
      </c>
      <c r="E124" s="60" t="s">
        <v>169</v>
      </c>
      <c r="F124" s="60" t="s">
        <v>526</v>
      </c>
      <c r="G124" s="60" t="s">
        <v>456</v>
      </c>
      <c r="H124" s="182">
        <v>15</v>
      </c>
      <c r="I124" s="182">
        <v>15</v>
      </c>
      <c r="J124" s="182">
        <f t="shared" si="5"/>
        <v>100</v>
      </c>
    </row>
    <row r="125" spans="1:10" ht="69.75" customHeight="1" hidden="1">
      <c r="A125" s="62"/>
      <c r="B125" s="68" t="s">
        <v>396</v>
      </c>
      <c r="C125" s="67">
        <v>992</v>
      </c>
      <c r="D125" s="60" t="s">
        <v>159</v>
      </c>
      <c r="E125" s="60">
        <v>12</v>
      </c>
      <c r="F125" s="60" t="s">
        <v>397</v>
      </c>
      <c r="G125" s="69"/>
      <c r="H125" s="182">
        <f>H126+H128</f>
        <v>0</v>
      </c>
      <c r="I125" s="182">
        <f>I126+I128</f>
        <v>0</v>
      </c>
      <c r="J125" s="182" t="e">
        <f t="shared" si="5"/>
        <v>#DIV/0!</v>
      </c>
    </row>
    <row r="126" spans="1:10" ht="33" hidden="1">
      <c r="A126" s="62"/>
      <c r="B126" s="66" t="s">
        <v>398</v>
      </c>
      <c r="C126" s="67">
        <v>992</v>
      </c>
      <c r="D126" s="60" t="s">
        <v>159</v>
      </c>
      <c r="E126" s="60">
        <v>12</v>
      </c>
      <c r="F126" s="60" t="s">
        <v>399</v>
      </c>
      <c r="G126" s="60"/>
      <c r="H126" s="182">
        <f>20-20</f>
        <v>0</v>
      </c>
      <c r="I126" s="182">
        <f>20-20</f>
        <v>0</v>
      </c>
      <c r="J126" s="182" t="e">
        <f t="shared" si="5"/>
        <v>#DIV/0!</v>
      </c>
    </row>
    <row r="127" spans="1:10" ht="36.75" customHeight="1" hidden="1">
      <c r="A127" s="62"/>
      <c r="B127" s="68" t="s">
        <v>386</v>
      </c>
      <c r="C127" s="67" t="s">
        <v>82</v>
      </c>
      <c r="D127" s="60" t="s">
        <v>159</v>
      </c>
      <c r="E127" s="60" t="s">
        <v>169</v>
      </c>
      <c r="F127" s="60" t="s">
        <v>399</v>
      </c>
      <c r="G127" s="60" t="s">
        <v>291</v>
      </c>
      <c r="H127" s="182">
        <f>H129</f>
        <v>0</v>
      </c>
      <c r="I127" s="182">
        <f>I129</f>
        <v>0</v>
      </c>
      <c r="J127" s="182" t="e">
        <f t="shared" si="5"/>
        <v>#DIV/0!</v>
      </c>
    </row>
    <row r="128" spans="1:10" ht="36.75" customHeight="1" hidden="1">
      <c r="A128" s="62"/>
      <c r="B128" s="236" t="s">
        <v>400</v>
      </c>
      <c r="C128" s="67" t="s">
        <v>82</v>
      </c>
      <c r="D128" s="60" t="s">
        <v>159</v>
      </c>
      <c r="E128" s="60" t="s">
        <v>169</v>
      </c>
      <c r="F128" s="60" t="s">
        <v>401</v>
      </c>
      <c r="G128" s="60"/>
      <c r="H128" s="182">
        <f>H129</f>
        <v>0</v>
      </c>
      <c r="I128" s="182">
        <f>I129</f>
        <v>0</v>
      </c>
      <c r="J128" s="182"/>
    </row>
    <row r="129" spans="1:10" ht="33" hidden="1">
      <c r="A129" s="62"/>
      <c r="B129" s="214" t="s">
        <v>386</v>
      </c>
      <c r="C129" s="67" t="s">
        <v>82</v>
      </c>
      <c r="D129" s="60" t="s">
        <v>159</v>
      </c>
      <c r="E129" s="60" t="s">
        <v>169</v>
      </c>
      <c r="F129" s="60" t="s">
        <v>401</v>
      </c>
      <c r="G129" s="60" t="s">
        <v>291</v>
      </c>
      <c r="H129" s="182">
        <v>0</v>
      </c>
      <c r="I129" s="182">
        <v>0</v>
      </c>
      <c r="J129" s="182" t="e">
        <f t="shared" si="5"/>
        <v>#DIV/0!</v>
      </c>
    </row>
    <row r="130" spans="1:10" ht="66.75">
      <c r="A130" s="62"/>
      <c r="B130" s="214" t="s">
        <v>528</v>
      </c>
      <c r="C130" s="67" t="s">
        <v>82</v>
      </c>
      <c r="D130" s="60" t="s">
        <v>159</v>
      </c>
      <c r="E130" s="60" t="s">
        <v>169</v>
      </c>
      <c r="F130" s="60" t="s">
        <v>530</v>
      </c>
      <c r="G130" s="60"/>
      <c r="H130" s="211">
        <f>H131</f>
        <v>0</v>
      </c>
      <c r="I130" s="211">
        <f>I131</f>
        <v>0</v>
      </c>
      <c r="J130" s="182" t="e">
        <f t="shared" si="5"/>
        <v>#DIV/0!</v>
      </c>
    </row>
    <row r="131" spans="1:10" ht="33">
      <c r="A131" s="62"/>
      <c r="B131" s="214" t="s">
        <v>529</v>
      </c>
      <c r="C131" s="67"/>
      <c r="D131" s="60"/>
      <c r="E131" s="60"/>
      <c r="F131" s="60" t="s">
        <v>531</v>
      </c>
      <c r="G131" s="60"/>
      <c r="H131" s="211">
        <f>H132</f>
        <v>0</v>
      </c>
      <c r="I131" s="211">
        <f>I132</f>
        <v>0</v>
      </c>
      <c r="J131" s="182"/>
    </row>
    <row r="132" spans="1:10" ht="33">
      <c r="A132" s="62"/>
      <c r="B132" s="214" t="s">
        <v>386</v>
      </c>
      <c r="C132" s="67" t="s">
        <v>82</v>
      </c>
      <c r="D132" s="60" t="s">
        <v>159</v>
      </c>
      <c r="E132" s="60" t="s">
        <v>169</v>
      </c>
      <c r="F132" s="60" t="s">
        <v>531</v>
      </c>
      <c r="G132" s="60" t="s">
        <v>456</v>
      </c>
      <c r="H132" s="211">
        <v>0</v>
      </c>
      <c r="I132" s="211">
        <v>0</v>
      </c>
      <c r="J132" s="182" t="e">
        <f t="shared" si="5"/>
        <v>#DIV/0!</v>
      </c>
    </row>
    <row r="133" spans="1:10" ht="16.5">
      <c r="A133" s="62" t="s">
        <v>171</v>
      </c>
      <c r="B133" s="63" t="s">
        <v>20</v>
      </c>
      <c r="C133" s="64">
        <v>992</v>
      </c>
      <c r="D133" s="65" t="s">
        <v>172</v>
      </c>
      <c r="E133" s="65" t="s">
        <v>155</v>
      </c>
      <c r="F133" s="60"/>
      <c r="G133" s="60"/>
      <c r="H133" s="183">
        <f>H134+H147</f>
        <v>5327.017</v>
      </c>
      <c r="I133" s="183">
        <f>I134+I147</f>
        <v>5309.039</v>
      </c>
      <c r="J133" s="182">
        <f t="shared" si="5"/>
        <v>99.66251280970194</v>
      </c>
    </row>
    <row r="134" spans="1:10" ht="16.5">
      <c r="A134" s="62"/>
      <c r="B134" s="66" t="s">
        <v>21</v>
      </c>
      <c r="C134" s="67">
        <v>992</v>
      </c>
      <c r="D134" s="60" t="s">
        <v>172</v>
      </c>
      <c r="E134" s="60" t="s">
        <v>157</v>
      </c>
      <c r="F134" s="60"/>
      <c r="G134" s="60"/>
      <c r="H134" s="182">
        <f>H135+H142</f>
        <v>2363.849</v>
      </c>
      <c r="I134" s="182">
        <f>I135+I142</f>
        <v>2363.846</v>
      </c>
      <c r="J134" s="182">
        <f t="shared" si="5"/>
        <v>99.99987308834024</v>
      </c>
    </row>
    <row r="135" spans="1:10" ht="51" customHeight="1">
      <c r="A135" s="62"/>
      <c r="B135" s="66" t="s">
        <v>403</v>
      </c>
      <c r="C135" s="67" t="s">
        <v>82</v>
      </c>
      <c r="D135" s="60" t="s">
        <v>172</v>
      </c>
      <c r="E135" s="60" t="s">
        <v>157</v>
      </c>
      <c r="F135" s="60" t="s">
        <v>534</v>
      </c>
      <c r="G135" s="60"/>
      <c r="H135" s="182">
        <f>H136</f>
        <v>653.849</v>
      </c>
      <c r="I135" s="182">
        <f>I136</f>
        <v>653.849</v>
      </c>
      <c r="J135" s="182">
        <f t="shared" si="5"/>
        <v>100</v>
      </c>
    </row>
    <row r="136" spans="1:10" ht="16.5">
      <c r="A136" s="62"/>
      <c r="B136" s="214" t="s">
        <v>470</v>
      </c>
      <c r="C136" s="67" t="s">
        <v>82</v>
      </c>
      <c r="D136" s="60" t="s">
        <v>172</v>
      </c>
      <c r="E136" s="60" t="s">
        <v>157</v>
      </c>
      <c r="F136" s="60" t="s">
        <v>535</v>
      </c>
      <c r="G136" s="60"/>
      <c r="H136" s="182">
        <f>H137</f>
        <v>653.849</v>
      </c>
      <c r="I136" s="182">
        <f>I137</f>
        <v>653.849</v>
      </c>
      <c r="J136" s="182">
        <f>I136/H136*100</f>
        <v>100</v>
      </c>
    </row>
    <row r="137" spans="1:10" ht="33">
      <c r="A137" s="62"/>
      <c r="B137" s="213" t="s">
        <v>386</v>
      </c>
      <c r="C137" s="67" t="s">
        <v>82</v>
      </c>
      <c r="D137" s="60" t="s">
        <v>172</v>
      </c>
      <c r="E137" s="60" t="s">
        <v>157</v>
      </c>
      <c r="F137" s="60" t="s">
        <v>535</v>
      </c>
      <c r="G137" s="60" t="s">
        <v>456</v>
      </c>
      <c r="H137" s="182">
        <v>653.849</v>
      </c>
      <c r="I137" s="182">
        <v>653.849</v>
      </c>
      <c r="J137" s="182">
        <f>I137/H137*100</f>
        <v>100</v>
      </c>
    </row>
    <row r="138" spans="1:10" ht="68.25" customHeight="1" hidden="1">
      <c r="A138" s="62"/>
      <c r="B138" s="214" t="s">
        <v>404</v>
      </c>
      <c r="C138" s="67" t="s">
        <v>82</v>
      </c>
      <c r="D138" s="60" t="s">
        <v>172</v>
      </c>
      <c r="E138" s="60" t="s">
        <v>157</v>
      </c>
      <c r="F138" s="60" t="s">
        <v>405</v>
      </c>
      <c r="G138" s="60"/>
      <c r="H138" s="182">
        <f>H139</f>
        <v>0</v>
      </c>
      <c r="I138" s="182">
        <f>I139</f>
        <v>0</v>
      </c>
      <c r="J138" s="182" t="e">
        <f>I138/H138*100</f>
        <v>#DIV/0!</v>
      </c>
    </row>
    <row r="139" spans="1:10" ht="33" hidden="1">
      <c r="A139" s="62"/>
      <c r="B139" s="213" t="s">
        <v>359</v>
      </c>
      <c r="C139" s="67" t="s">
        <v>82</v>
      </c>
      <c r="D139" s="60" t="s">
        <v>172</v>
      </c>
      <c r="E139" s="60" t="s">
        <v>157</v>
      </c>
      <c r="F139" s="60" t="s">
        <v>405</v>
      </c>
      <c r="G139" s="60" t="s">
        <v>360</v>
      </c>
      <c r="H139" s="182">
        <v>0</v>
      </c>
      <c r="I139" s="182">
        <v>0</v>
      </c>
      <c r="J139" s="182" t="e">
        <f>I139/H139*100</f>
        <v>#DIV/0!</v>
      </c>
    </row>
    <row r="140" spans="1:10" ht="66.75" hidden="1">
      <c r="A140" s="62"/>
      <c r="B140" s="214" t="s">
        <v>406</v>
      </c>
      <c r="C140" s="67">
        <v>992</v>
      </c>
      <c r="D140" s="60" t="s">
        <v>172</v>
      </c>
      <c r="E140" s="60" t="s">
        <v>157</v>
      </c>
      <c r="F140" s="60" t="s">
        <v>407</v>
      </c>
      <c r="G140" s="60"/>
      <c r="H140" s="182">
        <f>H141</f>
        <v>0</v>
      </c>
      <c r="I140" s="182">
        <f>I141</f>
        <v>0</v>
      </c>
      <c r="J140" s="182" t="e">
        <f t="shared" si="5"/>
        <v>#DIV/0!</v>
      </c>
    </row>
    <row r="141" spans="1:10" ht="33" hidden="1">
      <c r="A141" s="62"/>
      <c r="B141" s="213" t="s">
        <v>359</v>
      </c>
      <c r="C141" s="67">
        <v>992</v>
      </c>
      <c r="D141" s="60" t="s">
        <v>172</v>
      </c>
      <c r="E141" s="60" t="s">
        <v>157</v>
      </c>
      <c r="F141" s="60" t="s">
        <v>407</v>
      </c>
      <c r="G141" s="60" t="s">
        <v>360</v>
      </c>
      <c r="H141" s="182">
        <v>0</v>
      </c>
      <c r="I141" s="182">
        <v>0</v>
      </c>
      <c r="J141" s="182" t="e">
        <f t="shared" si="5"/>
        <v>#DIV/0!</v>
      </c>
    </row>
    <row r="142" spans="1:10" ht="84">
      <c r="A142" s="62"/>
      <c r="B142" s="66" t="s">
        <v>408</v>
      </c>
      <c r="C142" s="67">
        <v>992</v>
      </c>
      <c r="D142" s="60" t="s">
        <v>172</v>
      </c>
      <c r="E142" s="60" t="s">
        <v>157</v>
      </c>
      <c r="F142" s="60" t="s">
        <v>536</v>
      </c>
      <c r="G142" s="60"/>
      <c r="H142" s="182">
        <f>H143+H145</f>
        <v>1710</v>
      </c>
      <c r="I142" s="182">
        <f>I143+I145</f>
        <v>1709.9969999999998</v>
      </c>
      <c r="J142" s="182">
        <f>I142/H142*100</f>
        <v>99.9998245614035</v>
      </c>
    </row>
    <row r="143" spans="1:10" ht="38.25" customHeight="1">
      <c r="A143" s="62"/>
      <c r="B143" s="214" t="s">
        <v>409</v>
      </c>
      <c r="C143" s="67" t="s">
        <v>82</v>
      </c>
      <c r="D143" s="60" t="s">
        <v>172</v>
      </c>
      <c r="E143" s="60" t="s">
        <v>157</v>
      </c>
      <c r="F143" s="60" t="s">
        <v>537</v>
      </c>
      <c r="G143" s="60"/>
      <c r="H143" s="182">
        <f>H144</f>
        <v>710</v>
      </c>
      <c r="I143" s="182">
        <f>I144</f>
        <v>709.997</v>
      </c>
      <c r="J143" s="182">
        <f>I143/H143*100</f>
        <v>99.99957746478873</v>
      </c>
    </row>
    <row r="144" spans="1:10" ht="33" customHeight="1">
      <c r="A144" s="62"/>
      <c r="B144" s="66" t="s">
        <v>386</v>
      </c>
      <c r="C144" s="67" t="s">
        <v>82</v>
      </c>
      <c r="D144" s="60" t="s">
        <v>172</v>
      </c>
      <c r="E144" s="60" t="s">
        <v>157</v>
      </c>
      <c r="F144" s="60" t="s">
        <v>537</v>
      </c>
      <c r="G144" s="60" t="s">
        <v>456</v>
      </c>
      <c r="H144" s="182">
        <v>710</v>
      </c>
      <c r="I144" s="182">
        <v>709.997</v>
      </c>
      <c r="J144" s="182">
        <f>I144/H144*100</f>
        <v>99.99957746478873</v>
      </c>
    </row>
    <row r="145" spans="1:10" ht="16.5">
      <c r="A145" s="62"/>
      <c r="B145" s="66" t="s">
        <v>357</v>
      </c>
      <c r="C145" s="67" t="s">
        <v>82</v>
      </c>
      <c r="D145" s="60" t="s">
        <v>172</v>
      </c>
      <c r="E145" s="60" t="s">
        <v>157</v>
      </c>
      <c r="F145" s="60" t="s">
        <v>538</v>
      </c>
      <c r="G145" s="60"/>
      <c r="H145" s="182">
        <f>H146</f>
        <v>1000</v>
      </c>
      <c r="I145" s="182">
        <f>I146</f>
        <v>1000</v>
      </c>
      <c r="J145" s="182">
        <f aca="true" t="shared" si="6" ref="J145:J168">I145/H145*100</f>
        <v>100</v>
      </c>
    </row>
    <row r="146" spans="1:10" ht="16.5">
      <c r="A146" s="62"/>
      <c r="B146" s="66" t="s">
        <v>358</v>
      </c>
      <c r="C146" s="67" t="s">
        <v>82</v>
      </c>
      <c r="D146" s="60" t="s">
        <v>172</v>
      </c>
      <c r="E146" s="60" t="s">
        <v>157</v>
      </c>
      <c r="F146" s="60" t="s">
        <v>538</v>
      </c>
      <c r="G146" s="60" t="s">
        <v>457</v>
      </c>
      <c r="H146" s="182">
        <v>1000</v>
      </c>
      <c r="I146" s="182">
        <v>1000</v>
      </c>
      <c r="J146" s="182">
        <f t="shared" si="6"/>
        <v>100</v>
      </c>
    </row>
    <row r="147" spans="1:10" ht="16.5">
      <c r="A147" s="62"/>
      <c r="B147" s="68" t="s">
        <v>22</v>
      </c>
      <c r="C147" s="67">
        <v>992</v>
      </c>
      <c r="D147" s="60" t="s">
        <v>172</v>
      </c>
      <c r="E147" s="60" t="s">
        <v>163</v>
      </c>
      <c r="F147" s="60"/>
      <c r="G147" s="60"/>
      <c r="H147" s="182">
        <f>H150+H171</f>
        <v>2963.168</v>
      </c>
      <c r="I147" s="182">
        <f>I150+I171</f>
        <v>2945.1929999999998</v>
      </c>
      <c r="J147" s="182">
        <f t="shared" si="6"/>
        <v>99.39338572770762</v>
      </c>
    </row>
    <row r="148" spans="1:10" ht="33" hidden="1">
      <c r="A148" s="62"/>
      <c r="B148" s="66" t="s">
        <v>173</v>
      </c>
      <c r="C148" s="67" t="s">
        <v>82</v>
      </c>
      <c r="D148" s="60" t="s">
        <v>172</v>
      </c>
      <c r="E148" s="60" t="s">
        <v>163</v>
      </c>
      <c r="F148" s="60" t="s">
        <v>121</v>
      </c>
      <c r="G148" s="60"/>
      <c r="H148" s="182">
        <f>H149</f>
        <v>0</v>
      </c>
      <c r="I148" s="182">
        <f>I149</f>
        <v>0</v>
      </c>
      <c r="J148" s="182" t="e">
        <f t="shared" si="6"/>
        <v>#DIV/0!</v>
      </c>
    </row>
    <row r="149" spans="1:10" ht="50.25" hidden="1">
      <c r="A149" s="62"/>
      <c r="B149" s="66" t="s">
        <v>174</v>
      </c>
      <c r="C149" s="67" t="s">
        <v>82</v>
      </c>
      <c r="D149" s="60" t="s">
        <v>172</v>
      </c>
      <c r="E149" s="60" t="s">
        <v>163</v>
      </c>
      <c r="F149" s="60" t="s">
        <v>121</v>
      </c>
      <c r="G149" s="60" t="s">
        <v>48</v>
      </c>
      <c r="H149" s="182"/>
      <c r="I149" s="182"/>
      <c r="J149" s="182" t="e">
        <f t="shared" si="6"/>
        <v>#DIV/0!</v>
      </c>
    </row>
    <row r="150" spans="1:10" ht="69.75" customHeight="1">
      <c r="A150" s="62"/>
      <c r="B150" s="68" t="s">
        <v>410</v>
      </c>
      <c r="C150" s="67">
        <v>992</v>
      </c>
      <c r="D150" s="60" t="s">
        <v>172</v>
      </c>
      <c r="E150" s="60" t="s">
        <v>163</v>
      </c>
      <c r="F150" s="60" t="s">
        <v>539</v>
      </c>
      <c r="G150" s="60"/>
      <c r="H150" s="182">
        <f>H151+H156+H158+H160</f>
        <v>2918.8</v>
      </c>
      <c r="I150" s="182">
        <f>I151+I156+I158+I160</f>
        <v>2900.825</v>
      </c>
      <c r="J150" s="182">
        <f t="shared" si="6"/>
        <v>99.38416472522952</v>
      </c>
    </row>
    <row r="151" spans="1:10" ht="16.5">
      <c r="A151" s="62"/>
      <c r="B151" s="68" t="s">
        <v>175</v>
      </c>
      <c r="C151" s="67">
        <v>992</v>
      </c>
      <c r="D151" s="60" t="s">
        <v>172</v>
      </c>
      <c r="E151" s="60" t="s">
        <v>163</v>
      </c>
      <c r="F151" s="60" t="s">
        <v>540</v>
      </c>
      <c r="G151" s="60"/>
      <c r="H151" s="182">
        <f>H152</f>
        <v>1982</v>
      </c>
      <c r="I151" s="182">
        <f>I152</f>
        <v>1964.188</v>
      </c>
      <c r="J151" s="182">
        <f t="shared" si="6"/>
        <v>99.1013118062563</v>
      </c>
    </row>
    <row r="152" spans="1:10" ht="33">
      <c r="A152" s="62"/>
      <c r="B152" s="66" t="s">
        <v>386</v>
      </c>
      <c r="C152" s="67">
        <v>992</v>
      </c>
      <c r="D152" s="60" t="s">
        <v>172</v>
      </c>
      <c r="E152" s="60" t="s">
        <v>163</v>
      </c>
      <c r="F152" s="60" t="s">
        <v>540</v>
      </c>
      <c r="G152" s="60" t="s">
        <v>456</v>
      </c>
      <c r="H152" s="182">
        <v>1982</v>
      </c>
      <c r="I152" s="182">
        <v>1964.188</v>
      </c>
      <c r="J152" s="182">
        <f t="shared" si="6"/>
        <v>99.1013118062563</v>
      </c>
    </row>
    <row r="153" spans="1:10" ht="16.5" hidden="1">
      <c r="A153" s="333"/>
      <c r="B153" s="337" t="s">
        <v>176</v>
      </c>
      <c r="C153" s="334">
        <v>992</v>
      </c>
      <c r="D153" s="60"/>
      <c r="E153" s="60"/>
      <c r="F153" s="60"/>
      <c r="G153" s="321"/>
      <c r="H153" s="182"/>
      <c r="I153" s="182"/>
      <c r="J153" s="182" t="e">
        <f t="shared" si="6"/>
        <v>#DIV/0!</v>
      </c>
    </row>
    <row r="154" spans="1:10" ht="16.5" hidden="1">
      <c r="A154" s="333"/>
      <c r="B154" s="337"/>
      <c r="C154" s="334"/>
      <c r="D154" s="60" t="s">
        <v>172</v>
      </c>
      <c r="E154" s="60" t="s">
        <v>163</v>
      </c>
      <c r="F154" s="60">
        <v>6000200</v>
      </c>
      <c r="G154" s="321"/>
      <c r="H154" s="182">
        <f>H155</f>
        <v>0</v>
      </c>
      <c r="I154" s="182">
        <f>I155</f>
        <v>0</v>
      </c>
      <c r="J154" s="182" t="e">
        <f t="shared" si="6"/>
        <v>#DIV/0!</v>
      </c>
    </row>
    <row r="155" spans="1:10" ht="33" hidden="1">
      <c r="A155" s="62"/>
      <c r="B155" s="66" t="s">
        <v>290</v>
      </c>
      <c r="C155" s="67">
        <v>992</v>
      </c>
      <c r="D155" s="60" t="s">
        <v>172</v>
      </c>
      <c r="E155" s="60" t="s">
        <v>163</v>
      </c>
      <c r="F155" s="60">
        <v>6000200</v>
      </c>
      <c r="G155" s="60" t="s">
        <v>291</v>
      </c>
      <c r="H155" s="182"/>
      <c r="I155" s="182"/>
      <c r="J155" s="182" t="e">
        <f t="shared" si="6"/>
        <v>#DIV/0!</v>
      </c>
    </row>
    <row r="156" spans="1:10" ht="16.5">
      <c r="A156" s="62"/>
      <c r="B156" s="68" t="s">
        <v>177</v>
      </c>
      <c r="C156" s="67">
        <v>992</v>
      </c>
      <c r="D156" s="60" t="s">
        <v>172</v>
      </c>
      <c r="E156" s="60" t="s">
        <v>163</v>
      </c>
      <c r="F156" s="60" t="s">
        <v>541</v>
      </c>
      <c r="G156" s="60"/>
      <c r="H156" s="182">
        <f>H157</f>
        <v>10</v>
      </c>
      <c r="I156" s="182">
        <f>I157</f>
        <v>9.895</v>
      </c>
      <c r="J156" s="182">
        <f t="shared" si="6"/>
        <v>98.94999999999999</v>
      </c>
    </row>
    <row r="157" spans="1:10" ht="33">
      <c r="A157" s="62"/>
      <c r="B157" s="66" t="s">
        <v>386</v>
      </c>
      <c r="C157" s="67">
        <v>992</v>
      </c>
      <c r="D157" s="60" t="s">
        <v>172</v>
      </c>
      <c r="E157" s="60" t="s">
        <v>163</v>
      </c>
      <c r="F157" s="60" t="s">
        <v>541</v>
      </c>
      <c r="G157" s="60" t="s">
        <v>456</v>
      </c>
      <c r="H157" s="182">
        <v>10</v>
      </c>
      <c r="I157" s="182">
        <v>9.895</v>
      </c>
      <c r="J157" s="182">
        <f t="shared" si="6"/>
        <v>98.94999999999999</v>
      </c>
    </row>
    <row r="158" spans="1:10" ht="16.5">
      <c r="A158" s="62"/>
      <c r="B158" s="68" t="s">
        <v>120</v>
      </c>
      <c r="C158" s="67">
        <v>992</v>
      </c>
      <c r="D158" s="60" t="s">
        <v>172</v>
      </c>
      <c r="E158" s="60" t="s">
        <v>163</v>
      </c>
      <c r="F158" s="60" t="s">
        <v>542</v>
      </c>
      <c r="G158" s="60"/>
      <c r="H158" s="182">
        <f>H159</f>
        <v>90</v>
      </c>
      <c r="I158" s="182">
        <f>I159</f>
        <v>89.99</v>
      </c>
      <c r="J158" s="182">
        <f t="shared" si="6"/>
        <v>99.98888888888888</v>
      </c>
    </row>
    <row r="159" spans="1:10" ht="33">
      <c r="A159" s="62"/>
      <c r="B159" s="66" t="s">
        <v>386</v>
      </c>
      <c r="C159" s="67">
        <v>992</v>
      </c>
      <c r="D159" s="60" t="s">
        <v>172</v>
      </c>
      <c r="E159" s="60" t="s">
        <v>163</v>
      </c>
      <c r="F159" s="60" t="s">
        <v>542</v>
      </c>
      <c r="G159" s="60" t="s">
        <v>456</v>
      </c>
      <c r="H159" s="182">
        <v>90</v>
      </c>
      <c r="I159" s="182">
        <v>89.99</v>
      </c>
      <c r="J159" s="182">
        <f t="shared" si="6"/>
        <v>99.98888888888888</v>
      </c>
    </row>
    <row r="160" spans="1:10" ht="12.75">
      <c r="A160" s="333"/>
      <c r="B160" s="337" t="s">
        <v>178</v>
      </c>
      <c r="C160" s="334">
        <v>992</v>
      </c>
      <c r="D160" s="319" t="s">
        <v>172</v>
      </c>
      <c r="E160" s="319" t="s">
        <v>163</v>
      </c>
      <c r="F160" s="319" t="s">
        <v>543</v>
      </c>
      <c r="G160" s="321"/>
      <c r="H160" s="311">
        <f>H162+H169</f>
        <v>836.8</v>
      </c>
      <c r="I160" s="311">
        <f>I162+I169</f>
        <v>836.752</v>
      </c>
      <c r="J160" s="311">
        <f>I160/H160*100</f>
        <v>99.9942638623327</v>
      </c>
    </row>
    <row r="161" spans="1:10" ht="19.5" customHeight="1">
      <c r="A161" s="333"/>
      <c r="B161" s="337"/>
      <c r="C161" s="334"/>
      <c r="D161" s="320"/>
      <c r="E161" s="320"/>
      <c r="F161" s="320"/>
      <c r="G161" s="321"/>
      <c r="H161" s="312"/>
      <c r="I161" s="312"/>
      <c r="J161" s="312"/>
    </row>
    <row r="162" spans="1:10" ht="33">
      <c r="A162" s="62"/>
      <c r="B162" s="66" t="s">
        <v>386</v>
      </c>
      <c r="C162" s="67">
        <v>992</v>
      </c>
      <c r="D162" s="60" t="s">
        <v>172</v>
      </c>
      <c r="E162" s="60" t="s">
        <v>163</v>
      </c>
      <c r="F162" s="60" t="s">
        <v>543</v>
      </c>
      <c r="G162" s="60" t="s">
        <v>456</v>
      </c>
      <c r="H162" s="182">
        <v>336.8</v>
      </c>
      <c r="I162" s="182">
        <v>336.752</v>
      </c>
      <c r="J162" s="182">
        <f t="shared" si="6"/>
        <v>99.98574821852732</v>
      </c>
    </row>
    <row r="163" spans="1:10" ht="12.75" hidden="1">
      <c r="A163" s="333"/>
      <c r="B163" s="337" t="s">
        <v>161</v>
      </c>
      <c r="C163" s="334">
        <v>992</v>
      </c>
      <c r="D163" s="319" t="s">
        <v>172</v>
      </c>
      <c r="E163" s="319" t="s">
        <v>163</v>
      </c>
      <c r="F163" s="319">
        <v>7950000</v>
      </c>
      <c r="G163" s="321"/>
      <c r="H163" s="311">
        <f>H165</f>
        <v>44.368</v>
      </c>
      <c r="I163" s="311">
        <f>I165</f>
        <v>44.368</v>
      </c>
      <c r="J163" s="311">
        <f>I163/H163*100</f>
        <v>100</v>
      </c>
    </row>
    <row r="164" spans="1:10" ht="12.75" hidden="1">
      <c r="A164" s="333"/>
      <c r="B164" s="337"/>
      <c r="C164" s="334"/>
      <c r="D164" s="320"/>
      <c r="E164" s="320"/>
      <c r="F164" s="320"/>
      <c r="G164" s="321"/>
      <c r="H164" s="312"/>
      <c r="I164" s="312"/>
      <c r="J164" s="312"/>
    </row>
    <row r="165" spans="1:10" ht="16.5" hidden="1">
      <c r="A165" s="62"/>
      <c r="B165" s="68" t="s">
        <v>166</v>
      </c>
      <c r="C165" s="67">
        <v>992</v>
      </c>
      <c r="D165" s="60" t="s">
        <v>172</v>
      </c>
      <c r="E165" s="60" t="s">
        <v>163</v>
      </c>
      <c r="F165" s="60">
        <v>7950200</v>
      </c>
      <c r="G165" s="60"/>
      <c r="H165" s="182">
        <f>H168+H174</f>
        <v>44.368</v>
      </c>
      <c r="I165" s="182">
        <f>I168+I174</f>
        <v>44.368</v>
      </c>
      <c r="J165" s="182">
        <f t="shared" si="6"/>
        <v>100</v>
      </c>
    </row>
    <row r="166" spans="1:10" ht="16.5" hidden="1">
      <c r="A166" s="333"/>
      <c r="B166" s="337" t="s">
        <v>179</v>
      </c>
      <c r="C166" s="334">
        <v>992</v>
      </c>
      <c r="D166" s="60"/>
      <c r="E166" s="60"/>
      <c r="F166" s="60"/>
      <c r="G166" s="321"/>
      <c r="H166" s="182"/>
      <c r="I166" s="182"/>
      <c r="J166" s="182" t="e">
        <f t="shared" si="6"/>
        <v>#DIV/0!</v>
      </c>
    </row>
    <row r="167" spans="1:10" ht="16.5" hidden="1">
      <c r="A167" s="333"/>
      <c r="B167" s="337"/>
      <c r="C167" s="334"/>
      <c r="D167" s="60" t="s">
        <v>172</v>
      </c>
      <c r="E167" s="60" t="s">
        <v>163</v>
      </c>
      <c r="F167" s="60">
        <v>7950202</v>
      </c>
      <c r="G167" s="321"/>
      <c r="H167" s="182">
        <f>H168</f>
        <v>0</v>
      </c>
      <c r="I167" s="182">
        <f>I168</f>
        <v>0</v>
      </c>
      <c r="J167" s="182" t="e">
        <f t="shared" si="6"/>
        <v>#DIV/0!</v>
      </c>
    </row>
    <row r="168" spans="1:10" ht="33" hidden="1">
      <c r="A168" s="62"/>
      <c r="B168" s="66" t="s">
        <v>290</v>
      </c>
      <c r="C168" s="67">
        <v>992</v>
      </c>
      <c r="D168" s="60" t="s">
        <v>172</v>
      </c>
      <c r="E168" s="60" t="s">
        <v>163</v>
      </c>
      <c r="F168" s="60">
        <v>7950202</v>
      </c>
      <c r="G168" s="60" t="s">
        <v>291</v>
      </c>
      <c r="H168" s="182"/>
      <c r="I168" s="182"/>
      <c r="J168" s="182" t="e">
        <f t="shared" si="6"/>
        <v>#DIV/0!</v>
      </c>
    </row>
    <row r="169" spans="1:10" ht="46.5" customHeight="1">
      <c r="A169" s="62"/>
      <c r="B169" s="249" t="s">
        <v>544</v>
      </c>
      <c r="C169" s="67" t="s">
        <v>82</v>
      </c>
      <c r="D169" s="60" t="s">
        <v>172</v>
      </c>
      <c r="E169" s="60" t="s">
        <v>163</v>
      </c>
      <c r="F169" s="60" t="s">
        <v>545</v>
      </c>
      <c r="G169" s="60"/>
      <c r="H169" s="182">
        <f>H170</f>
        <v>500</v>
      </c>
      <c r="I169" s="182">
        <f>I170</f>
        <v>500</v>
      </c>
      <c r="J169" s="182">
        <f>I169/H169*100</f>
        <v>100</v>
      </c>
    </row>
    <row r="170" spans="1:10" ht="33">
      <c r="A170" s="62"/>
      <c r="B170" s="249" t="s">
        <v>386</v>
      </c>
      <c r="C170" s="67" t="s">
        <v>82</v>
      </c>
      <c r="D170" s="60" t="s">
        <v>172</v>
      </c>
      <c r="E170" s="60" t="s">
        <v>163</v>
      </c>
      <c r="F170" s="60" t="s">
        <v>545</v>
      </c>
      <c r="G170" s="60" t="s">
        <v>456</v>
      </c>
      <c r="H170" s="182">
        <v>500</v>
      </c>
      <c r="I170" s="182">
        <v>500</v>
      </c>
      <c r="J170" s="182">
        <f>I170/H170*100</f>
        <v>100</v>
      </c>
    </row>
    <row r="171" spans="1:10" ht="25.5" customHeight="1">
      <c r="A171" s="333"/>
      <c r="B171" s="338" t="s">
        <v>411</v>
      </c>
      <c r="C171" s="334">
        <v>992</v>
      </c>
      <c r="D171" s="321" t="s">
        <v>172</v>
      </c>
      <c r="E171" s="321" t="s">
        <v>163</v>
      </c>
      <c r="F171" s="321" t="s">
        <v>546</v>
      </c>
      <c r="G171" s="321"/>
      <c r="H171" s="313">
        <f>H173</f>
        <v>44.368</v>
      </c>
      <c r="I171" s="313">
        <f>I173</f>
        <v>44.368</v>
      </c>
      <c r="J171" s="313">
        <f>I171/H171*100</f>
        <v>100</v>
      </c>
    </row>
    <row r="172" spans="1:10" ht="16.5" customHeight="1">
      <c r="A172" s="333"/>
      <c r="B172" s="339"/>
      <c r="C172" s="334"/>
      <c r="D172" s="321"/>
      <c r="E172" s="321"/>
      <c r="F172" s="321"/>
      <c r="G172" s="321"/>
      <c r="H172" s="313"/>
      <c r="I172" s="313"/>
      <c r="J172" s="313"/>
    </row>
    <row r="173" spans="1:10" ht="32.25" customHeight="1">
      <c r="A173" s="62"/>
      <c r="B173" s="237" t="s">
        <v>361</v>
      </c>
      <c r="C173" s="67" t="s">
        <v>82</v>
      </c>
      <c r="D173" s="60" t="s">
        <v>172</v>
      </c>
      <c r="E173" s="60" t="s">
        <v>163</v>
      </c>
      <c r="F173" s="60" t="s">
        <v>547</v>
      </c>
      <c r="G173" s="60"/>
      <c r="H173" s="182">
        <f>H174</f>
        <v>44.368</v>
      </c>
      <c r="I173" s="182">
        <f>I174</f>
        <v>44.368</v>
      </c>
      <c r="J173" s="182">
        <f aca="true" t="shared" si="7" ref="J173:J178">I173/H173*100</f>
        <v>100</v>
      </c>
    </row>
    <row r="174" spans="1:10" ht="33">
      <c r="A174" s="62"/>
      <c r="B174" s="66" t="s">
        <v>386</v>
      </c>
      <c r="C174" s="67">
        <v>992</v>
      </c>
      <c r="D174" s="60" t="s">
        <v>172</v>
      </c>
      <c r="E174" s="60" t="s">
        <v>163</v>
      </c>
      <c r="F174" s="60" t="s">
        <v>547</v>
      </c>
      <c r="G174" s="60" t="s">
        <v>456</v>
      </c>
      <c r="H174" s="182">
        <v>44.368</v>
      </c>
      <c r="I174" s="182">
        <v>44.368</v>
      </c>
      <c r="J174" s="182">
        <f t="shared" si="7"/>
        <v>100</v>
      </c>
    </row>
    <row r="175" spans="1:10" ht="16.5">
      <c r="A175" s="62" t="s">
        <v>181</v>
      </c>
      <c r="B175" s="63" t="s">
        <v>23</v>
      </c>
      <c r="C175" s="64">
        <v>992</v>
      </c>
      <c r="D175" s="65" t="s">
        <v>182</v>
      </c>
      <c r="E175" s="65" t="s">
        <v>155</v>
      </c>
      <c r="F175" s="60"/>
      <c r="G175" s="60"/>
      <c r="H175" s="183">
        <f>H176+H183</f>
        <v>35.725</v>
      </c>
      <c r="I175" s="183">
        <f>I176+I183</f>
        <v>35.725</v>
      </c>
      <c r="J175" s="182">
        <f t="shared" si="7"/>
        <v>100</v>
      </c>
    </row>
    <row r="176" spans="1:10" ht="16.5">
      <c r="A176" s="62"/>
      <c r="B176" s="66" t="s">
        <v>24</v>
      </c>
      <c r="C176" s="67">
        <v>992</v>
      </c>
      <c r="D176" s="60" t="s">
        <v>182</v>
      </c>
      <c r="E176" s="60" t="s">
        <v>182</v>
      </c>
      <c r="F176" s="60"/>
      <c r="G176" s="60"/>
      <c r="H176" s="182">
        <f>H177+H181</f>
        <v>25.725</v>
      </c>
      <c r="I176" s="182">
        <f>I177+I181</f>
        <v>25.725</v>
      </c>
      <c r="J176" s="182">
        <f t="shared" si="7"/>
        <v>100</v>
      </c>
    </row>
    <row r="177" spans="1:10" ht="33">
      <c r="A177" s="62"/>
      <c r="B177" s="66" t="s">
        <v>411</v>
      </c>
      <c r="C177" s="67">
        <v>992</v>
      </c>
      <c r="D177" s="60" t="s">
        <v>182</v>
      </c>
      <c r="E177" s="60" t="s">
        <v>182</v>
      </c>
      <c r="F177" s="60" t="s">
        <v>546</v>
      </c>
      <c r="G177" s="60"/>
      <c r="H177" s="182">
        <f>H178</f>
        <v>25.725</v>
      </c>
      <c r="I177" s="182">
        <f>I178</f>
        <v>25.725</v>
      </c>
      <c r="J177" s="182">
        <f t="shared" si="7"/>
        <v>100</v>
      </c>
    </row>
    <row r="178" spans="1:10" ht="33">
      <c r="A178" s="62"/>
      <c r="B178" s="66" t="s">
        <v>412</v>
      </c>
      <c r="C178" s="67">
        <v>992</v>
      </c>
      <c r="D178" s="60" t="s">
        <v>182</v>
      </c>
      <c r="E178" s="60" t="s">
        <v>182</v>
      </c>
      <c r="F178" s="60" t="s">
        <v>548</v>
      </c>
      <c r="G178" s="60"/>
      <c r="H178" s="182">
        <f>H180</f>
        <v>25.725</v>
      </c>
      <c r="I178" s="182">
        <f>I180</f>
        <v>25.725</v>
      </c>
      <c r="J178" s="182">
        <f t="shared" si="7"/>
        <v>100</v>
      </c>
    </row>
    <row r="179" spans="1:10" ht="16.5" customHeight="1" hidden="1">
      <c r="A179" s="62"/>
      <c r="B179" s="66"/>
      <c r="C179" s="67"/>
      <c r="D179" s="60"/>
      <c r="E179" s="60"/>
      <c r="F179" s="60"/>
      <c r="G179" s="209"/>
      <c r="H179" s="182"/>
      <c r="I179" s="182"/>
      <c r="J179" s="182"/>
    </row>
    <row r="180" spans="1:10" ht="33">
      <c r="A180" s="62"/>
      <c r="B180" s="66" t="s">
        <v>386</v>
      </c>
      <c r="C180" s="67">
        <v>992</v>
      </c>
      <c r="D180" s="60" t="s">
        <v>182</v>
      </c>
      <c r="E180" s="60" t="s">
        <v>182</v>
      </c>
      <c r="F180" s="60" t="s">
        <v>548</v>
      </c>
      <c r="G180" s="60" t="s">
        <v>456</v>
      </c>
      <c r="H180" s="182">
        <v>25.725</v>
      </c>
      <c r="I180" s="182">
        <v>25.725</v>
      </c>
      <c r="J180" s="182">
        <f>I180/H180*100</f>
        <v>100</v>
      </c>
    </row>
    <row r="181" spans="1:10" ht="33" hidden="1">
      <c r="A181" s="62"/>
      <c r="B181" s="66" t="s">
        <v>413</v>
      </c>
      <c r="C181" s="67">
        <v>992</v>
      </c>
      <c r="D181" s="60" t="s">
        <v>182</v>
      </c>
      <c r="E181" s="60" t="s">
        <v>182</v>
      </c>
      <c r="F181" s="60" t="s">
        <v>414</v>
      </c>
      <c r="G181" s="60"/>
      <c r="H181" s="182">
        <f>H182</f>
        <v>0</v>
      </c>
      <c r="I181" s="182">
        <f>I182</f>
        <v>0</v>
      </c>
      <c r="J181" s="182" t="e">
        <f aca="true" t="shared" si="8" ref="J181:J241">I181/H181*100</f>
        <v>#DIV/0!</v>
      </c>
    </row>
    <row r="182" spans="1:10" ht="33" hidden="1">
      <c r="A182" s="62"/>
      <c r="B182" s="66" t="s">
        <v>386</v>
      </c>
      <c r="C182" s="67">
        <v>992</v>
      </c>
      <c r="D182" s="60" t="s">
        <v>182</v>
      </c>
      <c r="E182" s="60" t="s">
        <v>182</v>
      </c>
      <c r="F182" s="60" t="s">
        <v>414</v>
      </c>
      <c r="G182" s="60" t="s">
        <v>291</v>
      </c>
      <c r="H182" s="182">
        <v>0</v>
      </c>
      <c r="I182" s="182">
        <v>0</v>
      </c>
      <c r="J182" s="182" t="e">
        <f t="shared" si="8"/>
        <v>#DIV/0!</v>
      </c>
    </row>
    <row r="183" spans="1:10" ht="33">
      <c r="A183" s="62"/>
      <c r="B183" s="66" t="s">
        <v>413</v>
      </c>
      <c r="C183" s="67">
        <v>992</v>
      </c>
      <c r="D183" s="60" t="s">
        <v>182</v>
      </c>
      <c r="E183" s="60" t="s">
        <v>182</v>
      </c>
      <c r="F183" s="60" t="s">
        <v>549</v>
      </c>
      <c r="G183" s="60"/>
      <c r="H183" s="182">
        <f>H184</f>
        <v>10</v>
      </c>
      <c r="I183" s="182">
        <f>I184</f>
        <v>10</v>
      </c>
      <c r="J183" s="182">
        <f>I183/H183*100</f>
        <v>100</v>
      </c>
    </row>
    <row r="184" spans="1:10" ht="16.5">
      <c r="A184" s="62"/>
      <c r="B184" s="66" t="s">
        <v>470</v>
      </c>
      <c r="C184" s="67">
        <v>992</v>
      </c>
      <c r="D184" s="60" t="s">
        <v>182</v>
      </c>
      <c r="E184" s="60" t="s">
        <v>182</v>
      </c>
      <c r="F184" s="60" t="s">
        <v>550</v>
      </c>
      <c r="G184" s="60"/>
      <c r="H184" s="182">
        <f>H186</f>
        <v>10</v>
      </c>
      <c r="I184" s="182">
        <f>I186</f>
        <v>10</v>
      </c>
      <c r="J184" s="182">
        <f>I184/H184*100</f>
        <v>100</v>
      </c>
    </row>
    <row r="185" spans="1:10" ht="16.5" customHeight="1" hidden="1">
      <c r="A185" s="62"/>
      <c r="B185" s="66"/>
      <c r="C185" s="67"/>
      <c r="D185" s="60"/>
      <c r="E185" s="60"/>
      <c r="F185" s="60"/>
      <c r="G185" s="209"/>
      <c r="H185" s="182"/>
      <c r="I185" s="182"/>
      <c r="J185" s="182"/>
    </row>
    <row r="186" spans="1:10" ht="33">
      <c r="A186" s="62"/>
      <c r="B186" s="66" t="s">
        <v>386</v>
      </c>
      <c r="C186" s="67">
        <v>992</v>
      </c>
      <c r="D186" s="60" t="s">
        <v>182</v>
      </c>
      <c r="E186" s="60" t="s">
        <v>182</v>
      </c>
      <c r="F186" s="60" t="s">
        <v>550</v>
      </c>
      <c r="G186" s="60" t="s">
        <v>456</v>
      </c>
      <c r="H186" s="182">
        <v>10</v>
      </c>
      <c r="I186" s="182">
        <v>10</v>
      </c>
      <c r="J186" s="182">
        <f>I186/H186*100</f>
        <v>100</v>
      </c>
    </row>
    <row r="187" spans="1:10" ht="33">
      <c r="A187" s="62"/>
      <c r="B187" s="237" t="s">
        <v>415</v>
      </c>
      <c r="C187" s="67" t="s">
        <v>82</v>
      </c>
      <c r="D187" s="65" t="s">
        <v>183</v>
      </c>
      <c r="E187" s="65" t="s">
        <v>155</v>
      </c>
      <c r="F187" s="60" t="s">
        <v>551</v>
      </c>
      <c r="G187" s="60"/>
      <c r="H187" s="183">
        <f>H188+H226</f>
        <v>5948.113000000001</v>
      </c>
      <c r="I187" s="183">
        <f>I188+I226</f>
        <v>5751.9490000000005</v>
      </c>
      <c r="J187" s="182">
        <f>I187/H187*100</f>
        <v>96.70208013869271</v>
      </c>
    </row>
    <row r="188" spans="1:10" ht="16.5">
      <c r="A188" s="62"/>
      <c r="B188" s="66" t="s">
        <v>25</v>
      </c>
      <c r="C188" s="67">
        <v>992</v>
      </c>
      <c r="D188" s="60" t="s">
        <v>183</v>
      </c>
      <c r="E188" s="60" t="s">
        <v>154</v>
      </c>
      <c r="F188" s="60"/>
      <c r="G188" s="60"/>
      <c r="H188" s="182">
        <f>H189+H201+H217+H224</f>
        <v>5830.026000000001</v>
      </c>
      <c r="I188" s="182">
        <f>I189+I201+I217+I224</f>
        <v>5633.862</v>
      </c>
      <c r="J188" s="182">
        <f t="shared" si="8"/>
        <v>96.63528087181771</v>
      </c>
    </row>
    <row r="189" spans="1:10" ht="33">
      <c r="A189" s="62"/>
      <c r="B189" s="66" t="s">
        <v>362</v>
      </c>
      <c r="C189" s="67">
        <v>992</v>
      </c>
      <c r="D189" s="60" t="s">
        <v>183</v>
      </c>
      <c r="E189" s="60" t="s">
        <v>154</v>
      </c>
      <c r="F189" s="60" t="s">
        <v>552</v>
      </c>
      <c r="G189" s="60"/>
      <c r="H189" s="182">
        <f>H192+H197+H199</f>
        <v>3211.648</v>
      </c>
      <c r="I189" s="182">
        <f>I192+I197+I199</f>
        <v>3045.7999999999997</v>
      </c>
      <c r="J189" s="182">
        <f t="shared" si="8"/>
        <v>94.83604678968554</v>
      </c>
    </row>
    <row r="190" spans="1:10" ht="50.25" hidden="1">
      <c r="A190" s="62"/>
      <c r="B190" s="66" t="s">
        <v>184</v>
      </c>
      <c r="C190" s="67" t="s">
        <v>82</v>
      </c>
      <c r="D190" s="60" t="s">
        <v>183</v>
      </c>
      <c r="E190" s="60" t="s">
        <v>154</v>
      </c>
      <c r="F190" s="60" t="s">
        <v>84</v>
      </c>
      <c r="G190" s="60"/>
      <c r="H190" s="182">
        <f>H191</f>
        <v>0</v>
      </c>
      <c r="I190" s="182">
        <f>I191</f>
        <v>0</v>
      </c>
      <c r="J190" s="182" t="e">
        <f t="shared" si="8"/>
        <v>#DIV/0!</v>
      </c>
    </row>
    <row r="191" spans="1:10" ht="16.5" hidden="1">
      <c r="A191" s="62"/>
      <c r="B191" s="66" t="s">
        <v>86</v>
      </c>
      <c r="C191" s="67" t="s">
        <v>82</v>
      </c>
      <c r="D191" s="60" t="s">
        <v>183</v>
      </c>
      <c r="E191" s="60" t="s">
        <v>154</v>
      </c>
      <c r="F191" s="60" t="s">
        <v>84</v>
      </c>
      <c r="G191" s="60" t="s">
        <v>85</v>
      </c>
      <c r="H191" s="182"/>
      <c r="I191" s="182"/>
      <c r="J191" s="182" t="e">
        <f t="shared" si="8"/>
        <v>#DIV/0!</v>
      </c>
    </row>
    <row r="192" spans="1:10" ht="51.75" customHeight="1">
      <c r="A192" s="62"/>
      <c r="B192" s="66" t="s">
        <v>416</v>
      </c>
      <c r="C192" s="67">
        <v>992</v>
      </c>
      <c r="D192" s="60" t="s">
        <v>183</v>
      </c>
      <c r="E192" s="60" t="s">
        <v>154</v>
      </c>
      <c r="F192" s="60" t="s">
        <v>553</v>
      </c>
      <c r="G192" s="60"/>
      <c r="H192" s="182">
        <f>H193+H195</f>
        <v>2553.939</v>
      </c>
      <c r="I192" s="182">
        <f>I193+I195</f>
        <v>2553.939</v>
      </c>
      <c r="J192" s="182">
        <f t="shared" si="8"/>
        <v>100</v>
      </c>
    </row>
    <row r="193" spans="1:10" ht="17.25" customHeight="1">
      <c r="A193" s="333"/>
      <c r="B193" s="336" t="s">
        <v>363</v>
      </c>
      <c r="C193" s="334">
        <v>992</v>
      </c>
      <c r="D193" s="321" t="s">
        <v>183</v>
      </c>
      <c r="E193" s="321" t="s">
        <v>154</v>
      </c>
      <c r="F193" s="319" t="s">
        <v>553</v>
      </c>
      <c r="G193" s="321" t="s">
        <v>554</v>
      </c>
      <c r="H193" s="311">
        <v>2553.939</v>
      </c>
      <c r="I193" s="311">
        <v>2553.939</v>
      </c>
      <c r="J193" s="311">
        <f>I193/H193*100</f>
        <v>100</v>
      </c>
    </row>
    <row r="194" spans="1:10" ht="22.5" customHeight="1">
      <c r="A194" s="333"/>
      <c r="B194" s="336"/>
      <c r="C194" s="334"/>
      <c r="D194" s="321"/>
      <c r="E194" s="321"/>
      <c r="F194" s="320"/>
      <c r="G194" s="321"/>
      <c r="H194" s="312"/>
      <c r="I194" s="312"/>
      <c r="J194" s="312"/>
    </row>
    <row r="195" spans="1:10" ht="84">
      <c r="A195" s="62"/>
      <c r="B195" s="66" t="s">
        <v>417</v>
      </c>
      <c r="C195" s="67" t="s">
        <v>82</v>
      </c>
      <c r="D195" s="60" t="s">
        <v>183</v>
      </c>
      <c r="E195" s="60" t="s">
        <v>154</v>
      </c>
      <c r="F195" s="60" t="s">
        <v>555</v>
      </c>
      <c r="G195" s="60"/>
      <c r="H195" s="211">
        <f>H196</f>
        <v>0</v>
      </c>
      <c r="I195" s="211">
        <f>I196</f>
        <v>0</v>
      </c>
      <c r="J195" s="182" t="e">
        <f t="shared" si="8"/>
        <v>#DIV/0!</v>
      </c>
    </row>
    <row r="196" spans="1:10" ht="50.25">
      <c r="A196" s="62"/>
      <c r="B196" s="66" t="s">
        <v>418</v>
      </c>
      <c r="C196" s="67" t="s">
        <v>82</v>
      </c>
      <c r="D196" s="60" t="s">
        <v>183</v>
      </c>
      <c r="E196" s="60" t="s">
        <v>154</v>
      </c>
      <c r="F196" s="60" t="s">
        <v>555</v>
      </c>
      <c r="G196" s="60" t="s">
        <v>554</v>
      </c>
      <c r="H196" s="211">
        <v>0</v>
      </c>
      <c r="I196" s="211">
        <v>0</v>
      </c>
      <c r="J196" s="182" t="e">
        <f t="shared" si="8"/>
        <v>#DIV/0!</v>
      </c>
    </row>
    <row r="197" spans="1:10" ht="67.5" customHeight="1">
      <c r="A197" s="62"/>
      <c r="B197" s="66" t="s">
        <v>557</v>
      </c>
      <c r="C197" s="67" t="s">
        <v>82</v>
      </c>
      <c r="D197" s="60" t="s">
        <v>183</v>
      </c>
      <c r="E197" s="60" t="s">
        <v>154</v>
      </c>
      <c r="F197" s="60" t="s">
        <v>556</v>
      </c>
      <c r="G197" s="60"/>
      <c r="H197" s="182">
        <f>H198</f>
        <v>640.767</v>
      </c>
      <c r="I197" s="182">
        <f>I198</f>
        <v>474.919</v>
      </c>
      <c r="J197" s="182">
        <f t="shared" si="8"/>
        <v>74.11726883562979</v>
      </c>
    </row>
    <row r="198" spans="1:10" ht="45" customHeight="1">
      <c r="A198" s="62"/>
      <c r="B198" s="66" t="s">
        <v>363</v>
      </c>
      <c r="C198" s="67" t="s">
        <v>82</v>
      </c>
      <c r="D198" s="60" t="s">
        <v>183</v>
      </c>
      <c r="E198" s="60" t="s">
        <v>154</v>
      </c>
      <c r="F198" s="60" t="s">
        <v>556</v>
      </c>
      <c r="G198" s="60" t="s">
        <v>554</v>
      </c>
      <c r="H198" s="182">
        <v>640.767</v>
      </c>
      <c r="I198" s="182">
        <v>474.919</v>
      </c>
      <c r="J198" s="182">
        <f t="shared" si="8"/>
        <v>74.11726883562979</v>
      </c>
    </row>
    <row r="199" spans="1:10" ht="39" customHeight="1">
      <c r="A199" s="62"/>
      <c r="B199" s="66" t="s">
        <v>558</v>
      </c>
      <c r="C199" s="67" t="s">
        <v>82</v>
      </c>
      <c r="D199" s="60" t="s">
        <v>183</v>
      </c>
      <c r="E199" s="60" t="s">
        <v>154</v>
      </c>
      <c r="F199" s="60" t="s">
        <v>559</v>
      </c>
      <c r="G199" s="60"/>
      <c r="H199" s="182">
        <f>H200</f>
        <v>16.942</v>
      </c>
      <c r="I199" s="182">
        <f>I200</f>
        <v>16.942</v>
      </c>
      <c r="J199" s="182">
        <f>I199/H199*100</f>
        <v>100</v>
      </c>
    </row>
    <row r="200" spans="1:10" ht="45" customHeight="1">
      <c r="A200" s="62"/>
      <c r="B200" s="66" t="s">
        <v>363</v>
      </c>
      <c r="C200" s="67" t="s">
        <v>82</v>
      </c>
      <c r="D200" s="60" t="s">
        <v>183</v>
      </c>
      <c r="E200" s="60" t="s">
        <v>154</v>
      </c>
      <c r="F200" s="60" t="s">
        <v>559</v>
      </c>
      <c r="G200" s="60" t="s">
        <v>554</v>
      </c>
      <c r="H200" s="182">
        <v>16.942</v>
      </c>
      <c r="I200" s="182">
        <v>16.942</v>
      </c>
      <c r="J200" s="182">
        <f>I200/H200*100</f>
        <v>100</v>
      </c>
    </row>
    <row r="201" spans="1:10" ht="36.75" customHeight="1">
      <c r="A201" s="62"/>
      <c r="B201" s="66" t="s">
        <v>364</v>
      </c>
      <c r="C201" s="67">
        <v>992</v>
      </c>
      <c r="D201" s="60" t="s">
        <v>183</v>
      </c>
      <c r="E201" s="60" t="s">
        <v>154</v>
      </c>
      <c r="F201" s="60" t="s">
        <v>560</v>
      </c>
      <c r="G201" s="60"/>
      <c r="H201" s="182">
        <f>H202+H204+H209+H211+H213+H215</f>
        <v>2254.703</v>
      </c>
      <c r="I201" s="182">
        <f>I202+I204+I209+I211+I213+I215</f>
        <v>2224.387</v>
      </c>
      <c r="J201" s="182">
        <f t="shared" si="8"/>
        <v>98.65543266674149</v>
      </c>
    </row>
    <row r="202" spans="1:10" ht="75" customHeight="1">
      <c r="A202" s="62"/>
      <c r="B202" s="66" t="s">
        <v>562</v>
      </c>
      <c r="C202" s="67">
        <v>992</v>
      </c>
      <c r="D202" s="60" t="s">
        <v>183</v>
      </c>
      <c r="E202" s="60" t="s">
        <v>154</v>
      </c>
      <c r="F202" s="60" t="s">
        <v>563</v>
      </c>
      <c r="G202" s="60"/>
      <c r="H202" s="182">
        <f>H203</f>
        <v>1715.086</v>
      </c>
      <c r="I202" s="182">
        <f>I203</f>
        <v>1715.086</v>
      </c>
      <c r="J202" s="182">
        <f>I202/H202*100</f>
        <v>100</v>
      </c>
    </row>
    <row r="203" spans="1:10" ht="36" customHeight="1">
      <c r="A203" s="62"/>
      <c r="B203" s="66" t="s">
        <v>418</v>
      </c>
      <c r="C203" s="67">
        <v>992</v>
      </c>
      <c r="D203" s="60" t="s">
        <v>183</v>
      </c>
      <c r="E203" s="60" t="s">
        <v>154</v>
      </c>
      <c r="F203" s="60" t="s">
        <v>563</v>
      </c>
      <c r="G203" s="60" t="s">
        <v>554</v>
      </c>
      <c r="H203" s="182">
        <v>1715.086</v>
      </c>
      <c r="I203" s="182">
        <v>1715.086</v>
      </c>
      <c r="J203" s="182">
        <f t="shared" si="8"/>
        <v>100</v>
      </c>
    </row>
    <row r="204" spans="1:10" ht="66.75">
      <c r="A204" s="62"/>
      <c r="B204" s="66" t="s">
        <v>561</v>
      </c>
      <c r="C204" s="67">
        <v>992</v>
      </c>
      <c r="D204" s="60" t="s">
        <v>183</v>
      </c>
      <c r="E204" s="60" t="s">
        <v>154</v>
      </c>
      <c r="F204" s="60" t="s">
        <v>564</v>
      </c>
      <c r="G204" s="60"/>
      <c r="H204" s="182">
        <f>H205</f>
        <v>5.17</v>
      </c>
      <c r="I204" s="182">
        <f>I205</f>
        <v>5.17</v>
      </c>
      <c r="J204" s="182">
        <f t="shared" si="8"/>
        <v>100</v>
      </c>
    </row>
    <row r="205" spans="1:10" ht="37.5" customHeight="1">
      <c r="A205" s="62"/>
      <c r="B205" s="66" t="s">
        <v>363</v>
      </c>
      <c r="C205" s="67">
        <v>992</v>
      </c>
      <c r="D205" s="60" t="s">
        <v>183</v>
      </c>
      <c r="E205" s="60" t="s">
        <v>154</v>
      </c>
      <c r="F205" s="60" t="s">
        <v>564</v>
      </c>
      <c r="G205" s="60" t="s">
        <v>554</v>
      </c>
      <c r="H205" s="182">
        <v>5.17</v>
      </c>
      <c r="I205" s="182">
        <v>5.17</v>
      </c>
      <c r="J205" s="182">
        <f>I205/H205*100</f>
        <v>100</v>
      </c>
    </row>
    <row r="206" spans="1:10" ht="33" hidden="1">
      <c r="A206" s="62"/>
      <c r="B206" s="66" t="s">
        <v>185</v>
      </c>
      <c r="C206" s="67">
        <v>993</v>
      </c>
      <c r="D206" s="60" t="s">
        <v>183</v>
      </c>
      <c r="E206" s="60" t="s">
        <v>154</v>
      </c>
      <c r="F206" s="60" t="s">
        <v>365</v>
      </c>
      <c r="G206" s="60"/>
      <c r="H206" s="182">
        <f>H207</f>
        <v>0</v>
      </c>
      <c r="I206" s="182">
        <f>I207</f>
        <v>0</v>
      </c>
      <c r="J206" s="182" t="e">
        <f aca="true" t="shared" si="9" ref="J206:J216">I206/H206*100</f>
        <v>#DIV/0!</v>
      </c>
    </row>
    <row r="207" spans="1:10" ht="100.5" hidden="1">
      <c r="A207" s="62"/>
      <c r="B207" s="66" t="s">
        <v>366</v>
      </c>
      <c r="C207" s="67">
        <v>994</v>
      </c>
      <c r="D207" s="60" t="s">
        <v>183</v>
      </c>
      <c r="E207" s="60" t="s">
        <v>154</v>
      </c>
      <c r="F207" s="60" t="s">
        <v>367</v>
      </c>
      <c r="G207" s="60"/>
      <c r="H207" s="182">
        <f>H208</f>
        <v>0</v>
      </c>
      <c r="I207" s="182">
        <f>I208</f>
        <v>0</v>
      </c>
      <c r="J207" s="182" t="e">
        <f t="shared" si="9"/>
        <v>#DIV/0!</v>
      </c>
    </row>
    <row r="208" spans="1:10" ht="33" hidden="1">
      <c r="A208" s="62"/>
      <c r="B208" s="66" t="s">
        <v>290</v>
      </c>
      <c r="C208" s="67">
        <v>995</v>
      </c>
      <c r="D208" s="60" t="s">
        <v>183</v>
      </c>
      <c r="E208" s="60" t="s">
        <v>154</v>
      </c>
      <c r="F208" s="60" t="s">
        <v>367</v>
      </c>
      <c r="G208" s="60" t="s">
        <v>291</v>
      </c>
      <c r="H208" s="182">
        <v>0</v>
      </c>
      <c r="I208" s="182">
        <v>0</v>
      </c>
      <c r="J208" s="182" t="e">
        <f t="shared" si="9"/>
        <v>#DIV/0!</v>
      </c>
    </row>
    <row r="209" spans="1:10" ht="100.5">
      <c r="A209" s="62"/>
      <c r="B209" s="66" t="s">
        <v>567</v>
      </c>
      <c r="C209" s="67" t="s">
        <v>82</v>
      </c>
      <c r="D209" s="60" t="s">
        <v>183</v>
      </c>
      <c r="E209" s="60" t="s">
        <v>154</v>
      </c>
      <c r="F209" s="60" t="s">
        <v>568</v>
      </c>
      <c r="G209" s="60"/>
      <c r="H209" s="182">
        <f>H210</f>
        <v>11.1</v>
      </c>
      <c r="I209" s="182">
        <f>I210</f>
        <v>11.1</v>
      </c>
      <c r="J209" s="182">
        <f t="shared" si="9"/>
        <v>100</v>
      </c>
    </row>
    <row r="210" spans="1:10" ht="50.25">
      <c r="A210" s="62"/>
      <c r="B210" s="66" t="s">
        <v>569</v>
      </c>
      <c r="C210" s="67" t="s">
        <v>82</v>
      </c>
      <c r="D210" s="60" t="s">
        <v>183</v>
      </c>
      <c r="E210" s="60" t="s">
        <v>154</v>
      </c>
      <c r="F210" s="60" t="s">
        <v>568</v>
      </c>
      <c r="G210" s="60" t="s">
        <v>554</v>
      </c>
      <c r="H210" s="182">
        <v>11.1</v>
      </c>
      <c r="I210" s="182">
        <v>11.1</v>
      </c>
      <c r="J210" s="182">
        <f t="shared" si="9"/>
        <v>100</v>
      </c>
    </row>
    <row r="211" spans="1:10" ht="50.25">
      <c r="A211" s="62"/>
      <c r="B211" s="66" t="s">
        <v>570</v>
      </c>
      <c r="C211" s="67" t="s">
        <v>82</v>
      </c>
      <c r="D211" s="60" t="s">
        <v>183</v>
      </c>
      <c r="E211" s="60" t="s">
        <v>154</v>
      </c>
      <c r="F211" s="60" t="s">
        <v>574</v>
      </c>
      <c r="G211" s="60"/>
      <c r="H211" s="182">
        <f>H212</f>
        <v>100</v>
      </c>
      <c r="I211" s="182">
        <f>I212</f>
        <v>100</v>
      </c>
      <c r="J211" s="182">
        <f t="shared" si="9"/>
        <v>100</v>
      </c>
    </row>
    <row r="212" spans="1:10" ht="50.25">
      <c r="A212" s="62"/>
      <c r="B212" s="66" t="s">
        <v>569</v>
      </c>
      <c r="C212" s="67" t="s">
        <v>82</v>
      </c>
      <c r="D212" s="60" t="s">
        <v>183</v>
      </c>
      <c r="E212" s="60" t="s">
        <v>154</v>
      </c>
      <c r="F212" s="60" t="s">
        <v>574</v>
      </c>
      <c r="G212" s="60" t="s">
        <v>554</v>
      </c>
      <c r="H212" s="182">
        <v>100</v>
      </c>
      <c r="I212" s="182">
        <v>100</v>
      </c>
      <c r="J212" s="182">
        <f t="shared" si="9"/>
        <v>100</v>
      </c>
    </row>
    <row r="213" spans="1:10" ht="84">
      <c r="A213" s="62"/>
      <c r="B213" s="66" t="s">
        <v>571</v>
      </c>
      <c r="C213" s="67" t="s">
        <v>82</v>
      </c>
      <c r="D213" s="60" t="s">
        <v>183</v>
      </c>
      <c r="E213" s="60" t="s">
        <v>154</v>
      </c>
      <c r="F213" s="60" t="s">
        <v>575</v>
      </c>
      <c r="G213" s="60"/>
      <c r="H213" s="182">
        <f>H214</f>
        <v>414.233</v>
      </c>
      <c r="I213" s="182">
        <f>I214</f>
        <v>383.917</v>
      </c>
      <c r="J213" s="182">
        <f t="shared" si="9"/>
        <v>92.68141360055814</v>
      </c>
    </row>
    <row r="214" spans="1:10" ht="50.25">
      <c r="A214" s="62"/>
      <c r="B214" s="66" t="s">
        <v>569</v>
      </c>
      <c r="C214" s="67" t="s">
        <v>82</v>
      </c>
      <c r="D214" s="60" t="s">
        <v>183</v>
      </c>
      <c r="E214" s="60" t="s">
        <v>154</v>
      </c>
      <c r="F214" s="60" t="s">
        <v>575</v>
      </c>
      <c r="G214" s="60" t="s">
        <v>554</v>
      </c>
      <c r="H214" s="182">
        <v>414.233</v>
      </c>
      <c r="I214" s="182">
        <v>383.917</v>
      </c>
      <c r="J214" s="182">
        <f t="shared" si="9"/>
        <v>92.68141360055814</v>
      </c>
    </row>
    <row r="215" spans="1:10" ht="50.25">
      <c r="A215" s="62"/>
      <c r="B215" s="66" t="s">
        <v>572</v>
      </c>
      <c r="C215" s="67" t="s">
        <v>82</v>
      </c>
      <c r="D215" s="60" t="s">
        <v>183</v>
      </c>
      <c r="E215" s="60" t="s">
        <v>154</v>
      </c>
      <c r="F215" s="60" t="s">
        <v>576</v>
      </c>
      <c r="G215" s="60"/>
      <c r="H215" s="182">
        <f>H216</f>
        <v>9.114</v>
      </c>
      <c r="I215" s="182">
        <f>I216</f>
        <v>9.114</v>
      </c>
      <c r="J215" s="182">
        <f t="shared" si="9"/>
        <v>100</v>
      </c>
    </row>
    <row r="216" spans="1:10" ht="50.25">
      <c r="A216" s="62"/>
      <c r="B216" s="66" t="s">
        <v>569</v>
      </c>
      <c r="C216" s="67" t="s">
        <v>82</v>
      </c>
      <c r="D216" s="60" t="s">
        <v>183</v>
      </c>
      <c r="E216" s="60" t="s">
        <v>154</v>
      </c>
      <c r="F216" s="60" t="s">
        <v>576</v>
      </c>
      <c r="G216" s="60" t="s">
        <v>554</v>
      </c>
      <c r="H216" s="182">
        <v>9.114</v>
      </c>
      <c r="I216" s="182">
        <v>9.114</v>
      </c>
      <c r="J216" s="182">
        <f t="shared" si="9"/>
        <v>100</v>
      </c>
    </row>
    <row r="217" spans="1:10" ht="54.75" customHeight="1">
      <c r="A217" s="62"/>
      <c r="B217" s="66" t="s">
        <v>419</v>
      </c>
      <c r="C217" s="67">
        <v>992</v>
      </c>
      <c r="D217" s="60" t="s">
        <v>183</v>
      </c>
      <c r="E217" s="60" t="s">
        <v>154</v>
      </c>
      <c r="F217" s="60" t="s">
        <v>565</v>
      </c>
      <c r="G217" s="60"/>
      <c r="H217" s="182">
        <f>H222+H220+H218</f>
        <v>83.675</v>
      </c>
      <c r="I217" s="182">
        <f>I222+I220+I218</f>
        <v>83.675</v>
      </c>
      <c r="J217" s="182">
        <f t="shared" si="8"/>
        <v>100</v>
      </c>
    </row>
    <row r="218" spans="1:10" ht="50.25" hidden="1">
      <c r="A218" s="62"/>
      <c r="B218" s="66" t="s">
        <v>186</v>
      </c>
      <c r="C218" s="67" t="s">
        <v>82</v>
      </c>
      <c r="D218" s="60" t="s">
        <v>183</v>
      </c>
      <c r="E218" s="60" t="s">
        <v>154</v>
      </c>
      <c r="F218" s="60" t="s">
        <v>187</v>
      </c>
      <c r="G218" s="60"/>
      <c r="H218" s="182">
        <f>H219</f>
        <v>0</v>
      </c>
      <c r="I218" s="182">
        <f>I219</f>
        <v>0</v>
      </c>
      <c r="J218" s="182" t="e">
        <f t="shared" si="8"/>
        <v>#DIV/0!</v>
      </c>
    </row>
    <row r="219" spans="1:10" ht="16.5" hidden="1">
      <c r="A219" s="62"/>
      <c r="B219" s="66" t="s">
        <v>188</v>
      </c>
      <c r="C219" s="67" t="s">
        <v>82</v>
      </c>
      <c r="D219" s="60" t="s">
        <v>183</v>
      </c>
      <c r="E219" s="60" t="s">
        <v>154</v>
      </c>
      <c r="F219" s="60" t="s">
        <v>187</v>
      </c>
      <c r="G219" s="60" t="s">
        <v>294</v>
      </c>
      <c r="H219" s="182"/>
      <c r="I219" s="182"/>
      <c r="J219" s="182" t="e">
        <f t="shared" si="8"/>
        <v>#DIV/0!</v>
      </c>
    </row>
    <row r="220" spans="1:10" ht="33" hidden="1">
      <c r="A220" s="62"/>
      <c r="B220" s="66" t="s">
        <v>189</v>
      </c>
      <c r="C220" s="67" t="s">
        <v>82</v>
      </c>
      <c r="D220" s="60" t="s">
        <v>183</v>
      </c>
      <c r="E220" s="60" t="s">
        <v>154</v>
      </c>
      <c r="F220" s="60" t="s">
        <v>187</v>
      </c>
      <c r="G220" s="60"/>
      <c r="H220" s="182">
        <f>H221</f>
        <v>0</v>
      </c>
      <c r="I220" s="182">
        <f>I221</f>
        <v>0</v>
      </c>
      <c r="J220" s="182" t="e">
        <f t="shared" si="8"/>
        <v>#DIV/0!</v>
      </c>
    </row>
    <row r="221" spans="1:10" ht="33" hidden="1">
      <c r="A221" s="62"/>
      <c r="B221" s="66" t="s">
        <v>190</v>
      </c>
      <c r="C221" s="67" t="s">
        <v>82</v>
      </c>
      <c r="D221" s="60" t="s">
        <v>183</v>
      </c>
      <c r="E221" s="60" t="s">
        <v>154</v>
      </c>
      <c r="F221" s="60" t="s">
        <v>187</v>
      </c>
      <c r="G221" s="60" t="s">
        <v>191</v>
      </c>
      <c r="H221" s="182"/>
      <c r="I221" s="182"/>
      <c r="J221" s="182" t="e">
        <f t="shared" si="8"/>
        <v>#DIV/0!</v>
      </c>
    </row>
    <row r="222" spans="1:10" ht="33" customHeight="1">
      <c r="A222" s="62"/>
      <c r="B222" s="66" t="s">
        <v>420</v>
      </c>
      <c r="C222" s="67">
        <v>992</v>
      </c>
      <c r="D222" s="60" t="s">
        <v>183</v>
      </c>
      <c r="E222" s="60" t="s">
        <v>154</v>
      </c>
      <c r="F222" s="60" t="s">
        <v>566</v>
      </c>
      <c r="G222" s="60"/>
      <c r="H222" s="182">
        <f>H223</f>
        <v>83.675</v>
      </c>
      <c r="I222" s="182">
        <f>I223</f>
        <v>83.675</v>
      </c>
      <c r="J222" s="182">
        <f t="shared" si="8"/>
        <v>100</v>
      </c>
    </row>
    <row r="223" spans="1:10" ht="50.25">
      <c r="A223" s="62"/>
      <c r="B223" s="66" t="s">
        <v>418</v>
      </c>
      <c r="C223" s="67">
        <v>992</v>
      </c>
      <c r="D223" s="60" t="s">
        <v>183</v>
      </c>
      <c r="E223" s="60" t="s">
        <v>154</v>
      </c>
      <c r="F223" s="60" t="s">
        <v>566</v>
      </c>
      <c r="G223" s="60" t="s">
        <v>554</v>
      </c>
      <c r="H223" s="182">
        <v>83.675</v>
      </c>
      <c r="I223" s="182">
        <v>83.675</v>
      </c>
      <c r="J223" s="182">
        <f t="shared" si="8"/>
        <v>100</v>
      </c>
    </row>
    <row r="224" spans="1:10" ht="103.5" customHeight="1">
      <c r="A224" s="62"/>
      <c r="B224" s="66" t="s">
        <v>421</v>
      </c>
      <c r="C224" s="67">
        <v>992</v>
      </c>
      <c r="D224" s="60" t="s">
        <v>183</v>
      </c>
      <c r="E224" s="60" t="s">
        <v>154</v>
      </c>
      <c r="F224" s="60" t="s">
        <v>573</v>
      </c>
      <c r="G224" s="60"/>
      <c r="H224" s="182">
        <f>H225</f>
        <v>280</v>
      </c>
      <c r="I224" s="182">
        <f>I225</f>
        <v>280</v>
      </c>
      <c r="J224" s="182">
        <f t="shared" si="8"/>
        <v>100</v>
      </c>
    </row>
    <row r="225" spans="1:10" ht="33">
      <c r="A225" s="62"/>
      <c r="B225" s="66" t="s">
        <v>402</v>
      </c>
      <c r="C225" s="67">
        <v>992</v>
      </c>
      <c r="D225" s="60" t="s">
        <v>183</v>
      </c>
      <c r="E225" s="60" t="s">
        <v>154</v>
      </c>
      <c r="F225" s="60" t="s">
        <v>573</v>
      </c>
      <c r="G225" s="60" t="s">
        <v>456</v>
      </c>
      <c r="H225" s="182">
        <v>280</v>
      </c>
      <c r="I225" s="182">
        <v>280</v>
      </c>
      <c r="J225" s="182">
        <f t="shared" si="8"/>
        <v>100</v>
      </c>
    </row>
    <row r="226" spans="1:10" ht="17.25">
      <c r="A226" s="62"/>
      <c r="B226" s="252" t="s">
        <v>580</v>
      </c>
      <c r="C226" s="67" t="s">
        <v>82</v>
      </c>
      <c r="D226" s="60" t="s">
        <v>183</v>
      </c>
      <c r="E226" s="60" t="s">
        <v>159</v>
      </c>
      <c r="F226" s="60"/>
      <c r="G226" s="60"/>
      <c r="H226" s="182">
        <f>H227</f>
        <v>118.087</v>
      </c>
      <c r="I226" s="182">
        <f>I227</f>
        <v>118.087</v>
      </c>
      <c r="J226" s="182"/>
    </row>
    <row r="227" spans="1:10" ht="50.25">
      <c r="A227" s="62"/>
      <c r="B227" s="66" t="s">
        <v>577</v>
      </c>
      <c r="C227" s="67" t="s">
        <v>82</v>
      </c>
      <c r="D227" s="60" t="s">
        <v>183</v>
      </c>
      <c r="E227" s="60" t="s">
        <v>159</v>
      </c>
      <c r="F227" s="60" t="s">
        <v>578</v>
      </c>
      <c r="G227" s="60"/>
      <c r="H227" s="182">
        <f>H228</f>
        <v>118.087</v>
      </c>
      <c r="I227" s="182">
        <f>I228</f>
        <v>118.087</v>
      </c>
      <c r="J227" s="182">
        <f t="shared" si="8"/>
        <v>100</v>
      </c>
    </row>
    <row r="228" spans="1:10" ht="50.25">
      <c r="A228" s="62"/>
      <c r="B228" s="66" t="s">
        <v>418</v>
      </c>
      <c r="C228" s="67" t="s">
        <v>82</v>
      </c>
      <c r="D228" s="60" t="s">
        <v>183</v>
      </c>
      <c r="E228" s="60" t="s">
        <v>159</v>
      </c>
      <c r="F228" s="60" t="s">
        <v>579</v>
      </c>
      <c r="G228" s="60" t="s">
        <v>456</v>
      </c>
      <c r="H228" s="182">
        <v>118.087</v>
      </c>
      <c r="I228" s="182">
        <v>118.087</v>
      </c>
      <c r="J228" s="182">
        <f t="shared" si="8"/>
        <v>100</v>
      </c>
    </row>
    <row r="229" spans="1:10" ht="16.5">
      <c r="A229" s="62"/>
      <c r="B229" s="63" t="s">
        <v>27</v>
      </c>
      <c r="C229" s="67" t="s">
        <v>82</v>
      </c>
      <c r="D229" s="65" t="s">
        <v>196</v>
      </c>
      <c r="E229" s="65" t="s">
        <v>155</v>
      </c>
      <c r="F229" s="60"/>
      <c r="G229" s="60"/>
      <c r="H229" s="183">
        <f aca="true" t="shared" si="10" ref="H229:I232">H230</f>
        <v>15</v>
      </c>
      <c r="I229" s="183">
        <f t="shared" si="10"/>
        <v>15</v>
      </c>
      <c r="J229" s="183">
        <f t="shared" si="8"/>
        <v>100</v>
      </c>
    </row>
    <row r="230" spans="1:10" ht="16.5">
      <c r="A230" s="62"/>
      <c r="B230" s="66" t="s">
        <v>194</v>
      </c>
      <c r="C230" s="67" t="s">
        <v>82</v>
      </c>
      <c r="D230" s="60" t="s">
        <v>196</v>
      </c>
      <c r="E230" s="60" t="s">
        <v>163</v>
      </c>
      <c r="F230" s="60"/>
      <c r="G230" s="60"/>
      <c r="H230" s="182">
        <f t="shared" si="10"/>
        <v>15</v>
      </c>
      <c r="I230" s="182">
        <f t="shared" si="10"/>
        <v>15</v>
      </c>
      <c r="J230" s="182">
        <f t="shared" si="8"/>
        <v>100</v>
      </c>
    </row>
    <row r="231" spans="1:10" ht="16.5">
      <c r="A231" s="62"/>
      <c r="B231" s="66" t="s">
        <v>581</v>
      </c>
      <c r="C231" s="67" t="s">
        <v>82</v>
      </c>
      <c r="D231" s="60" t="s">
        <v>196</v>
      </c>
      <c r="E231" s="60" t="s">
        <v>163</v>
      </c>
      <c r="F231" s="60" t="s">
        <v>582</v>
      </c>
      <c r="G231" s="60"/>
      <c r="H231" s="182">
        <f t="shared" si="10"/>
        <v>15</v>
      </c>
      <c r="I231" s="182">
        <f t="shared" si="10"/>
        <v>15</v>
      </c>
      <c r="J231" s="182">
        <f t="shared" si="8"/>
        <v>100</v>
      </c>
    </row>
    <row r="232" spans="1:10" ht="40.5" customHeight="1">
      <c r="A232" s="62"/>
      <c r="B232" s="66" t="s">
        <v>418</v>
      </c>
      <c r="C232" s="67" t="s">
        <v>82</v>
      </c>
      <c r="D232" s="60" t="s">
        <v>196</v>
      </c>
      <c r="E232" s="60" t="s">
        <v>163</v>
      </c>
      <c r="F232" s="60" t="s">
        <v>583</v>
      </c>
      <c r="G232" s="60"/>
      <c r="H232" s="182">
        <f t="shared" si="10"/>
        <v>15</v>
      </c>
      <c r="I232" s="182">
        <f t="shared" si="10"/>
        <v>15</v>
      </c>
      <c r="J232" s="182">
        <f t="shared" si="8"/>
        <v>100</v>
      </c>
    </row>
    <row r="233" spans="1:10" ht="23.25" customHeight="1">
      <c r="A233" s="62"/>
      <c r="B233" s="66" t="s">
        <v>192</v>
      </c>
      <c r="C233" s="67">
        <v>992</v>
      </c>
      <c r="D233" s="60" t="s">
        <v>196</v>
      </c>
      <c r="E233" s="60" t="s">
        <v>163</v>
      </c>
      <c r="F233" s="60" t="s">
        <v>583</v>
      </c>
      <c r="G233" s="60" t="s">
        <v>456</v>
      </c>
      <c r="H233" s="182">
        <v>15</v>
      </c>
      <c r="I233" s="182">
        <v>15</v>
      </c>
      <c r="J233" s="182">
        <f t="shared" si="8"/>
        <v>100</v>
      </c>
    </row>
    <row r="234" spans="1:10" ht="16.5" hidden="1">
      <c r="A234" s="62" t="s">
        <v>193</v>
      </c>
      <c r="B234" s="63" t="s">
        <v>27</v>
      </c>
      <c r="C234" s="64">
        <v>992</v>
      </c>
      <c r="D234" s="65">
        <v>10</v>
      </c>
      <c r="E234" s="65" t="s">
        <v>155</v>
      </c>
      <c r="F234" s="60"/>
      <c r="G234" s="60"/>
      <c r="H234" s="183">
        <f>H240+H235</f>
        <v>0</v>
      </c>
      <c r="I234" s="183">
        <f>I240+I235</f>
        <v>0</v>
      </c>
      <c r="J234" s="182" t="e">
        <f t="shared" si="8"/>
        <v>#DIV/0!</v>
      </c>
    </row>
    <row r="235" spans="1:10" ht="16.5" hidden="1">
      <c r="A235" s="62"/>
      <c r="B235" s="66" t="s">
        <v>295</v>
      </c>
      <c r="C235" s="67" t="s">
        <v>82</v>
      </c>
      <c r="D235" s="60" t="s">
        <v>196</v>
      </c>
      <c r="E235" s="60" t="s">
        <v>154</v>
      </c>
      <c r="F235" s="60"/>
      <c r="G235" s="60"/>
      <c r="H235" s="182">
        <f aca="true" t="shared" si="11" ref="H235:I238">H236</f>
        <v>0</v>
      </c>
      <c r="I235" s="182">
        <f t="shared" si="11"/>
        <v>0</v>
      </c>
      <c r="J235" s="182" t="e">
        <f t="shared" si="8"/>
        <v>#DIV/0!</v>
      </c>
    </row>
    <row r="236" spans="1:10" ht="33" hidden="1">
      <c r="A236" s="62"/>
      <c r="B236" s="66" t="s">
        <v>296</v>
      </c>
      <c r="C236" s="67" t="s">
        <v>82</v>
      </c>
      <c r="D236" s="60" t="s">
        <v>196</v>
      </c>
      <c r="E236" s="60" t="s">
        <v>154</v>
      </c>
      <c r="F236" s="60" t="s">
        <v>297</v>
      </c>
      <c r="G236" s="60"/>
      <c r="H236" s="182">
        <f t="shared" si="11"/>
        <v>0</v>
      </c>
      <c r="I236" s="182">
        <f t="shared" si="11"/>
        <v>0</v>
      </c>
      <c r="J236" s="182" t="e">
        <f t="shared" si="8"/>
        <v>#DIV/0!</v>
      </c>
    </row>
    <row r="237" spans="1:10" s="97" customFormat="1" ht="117" hidden="1">
      <c r="A237" s="177"/>
      <c r="B237" s="66" t="s">
        <v>298</v>
      </c>
      <c r="C237" s="67" t="s">
        <v>82</v>
      </c>
      <c r="D237" s="60" t="s">
        <v>196</v>
      </c>
      <c r="E237" s="60" t="s">
        <v>154</v>
      </c>
      <c r="F237" s="60" t="s">
        <v>299</v>
      </c>
      <c r="G237" s="60"/>
      <c r="H237" s="182">
        <f t="shared" si="11"/>
        <v>0</v>
      </c>
      <c r="I237" s="182">
        <f t="shared" si="11"/>
        <v>0</v>
      </c>
      <c r="J237" s="182" t="e">
        <f t="shared" si="8"/>
        <v>#DIV/0!</v>
      </c>
    </row>
    <row r="238" spans="1:10" s="97" customFormat="1" ht="33" hidden="1">
      <c r="A238" s="177"/>
      <c r="B238" s="66" t="s">
        <v>300</v>
      </c>
      <c r="C238" s="67" t="s">
        <v>82</v>
      </c>
      <c r="D238" s="60" t="s">
        <v>196</v>
      </c>
      <c r="E238" s="60" t="s">
        <v>154</v>
      </c>
      <c r="F238" s="60" t="s">
        <v>301</v>
      </c>
      <c r="G238" s="60"/>
      <c r="H238" s="182">
        <f t="shared" si="11"/>
        <v>0</v>
      </c>
      <c r="I238" s="182">
        <f t="shared" si="11"/>
        <v>0</v>
      </c>
      <c r="J238" s="182" t="e">
        <f t="shared" si="8"/>
        <v>#DIV/0!</v>
      </c>
    </row>
    <row r="239" spans="1:10" s="97" customFormat="1" ht="33" hidden="1">
      <c r="A239" s="177"/>
      <c r="B239" s="66" t="s">
        <v>302</v>
      </c>
      <c r="C239" s="67" t="s">
        <v>82</v>
      </c>
      <c r="D239" s="60" t="s">
        <v>196</v>
      </c>
      <c r="E239" s="60" t="s">
        <v>154</v>
      </c>
      <c r="F239" s="60" t="s">
        <v>301</v>
      </c>
      <c r="G239" s="60" t="s">
        <v>303</v>
      </c>
      <c r="H239" s="182">
        <f>68-68</f>
        <v>0</v>
      </c>
      <c r="I239" s="182">
        <f>68-68</f>
        <v>0</v>
      </c>
      <c r="J239" s="182" t="e">
        <f t="shared" si="8"/>
        <v>#DIV/0!</v>
      </c>
    </row>
    <row r="240" spans="1:10" ht="16.5" hidden="1">
      <c r="A240" s="62"/>
      <c r="B240" s="66" t="s">
        <v>194</v>
      </c>
      <c r="C240" s="67">
        <v>992</v>
      </c>
      <c r="D240" s="60">
        <v>10</v>
      </c>
      <c r="E240" s="60" t="s">
        <v>163</v>
      </c>
      <c r="F240" s="60"/>
      <c r="G240" s="60"/>
      <c r="H240" s="182">
        <f>H241</f>
        <v>0</v>
      </c>
      <c r="I240" s="182">
        <f>I241</f>
        <v>0</v>
      </c>
      <c r="J240" s="182" t="e">
        <f t="shared" si="8"/>
        <v>#DIV/0!</v>
      </c>
    </row>
    <row r="241" spans="1:10" ht="16.5" hidden="1">
      <c r="A241" s="62"/>
      <c r="B241" s="66" t="s">
        <v>422</v>
      </c>
      <c r="C241" s="67">
        <v>992</v>
      </c>
      <c r="D241" s="60">
        <v>10</v>
      </c>
      <c r="E241" s="60" t="s">
        <v>163</v>
      </c>
      <c r="F241" s="60" t="s">
        <v>423</v>
      </c>
      <c r="G241" s="60"/>
      <c r="H241" s="182">
        <f>H242</f>
        <v>0</v>
      </c>
      <c r="I241" s="182">
        <f>I242</f>
        <v>0</v>
      </c>
      <c r="J241" s="182" t="e">
        <f t="shared" si="8"/>
        <v>#DIV/0!</v>
      </c>
    </row>
    <row r="242" spans="1:10" ht="16.5" customHeight="1" hidden="1">
      <c r="A242" s="333"/>
      <c r="B242" s="337" t="s">
        <v>424</v>
      </c>
      <c r="C242" s="334">
        <v>992</v>
      </c>
      <c r="D242" s="319">
        <v>10</v>
      </c>
      <c r="E242" s="319" t="s">
        <v>163</v>
      </c>
      <c r="F242" s="319" t="s">
        <v>423</v>
      </c>
      <c r="G242" s="321" t="s">
        <v>425</v>
      </c>
      <c r="H242" s="313">
        <v>0</v>
      </c>
      <c r="I242" s="313">
        <v>0</v>
      </c>
      <c r="J242" s="313" t="e">
        <f>I242/H242*100</f>
        <v>#DIV/0!</v>
      </c>
    </row>
    <row r="243" spans="1:10" ht="17.25" customHeight="1" hidden="1">
      <c r="A243" s="333"/>
      <c r="B243" s="337"/>
      <c r="C243" s="334"/>
      <c r="D243" s="320"/>
      <c r="E243" s="320"/>
      <c r="F243" s="320"/>
      <c r="G243" s="321"/>
      <c r="H243" s="313"/>
      <c r="I243" s="313"/>
      <c r="J243" s="313"/>
    </row>
    <row r="244" spans="1:10" ht="16.5" hidden="1">
      <c r="A244" s="62"/>
      <c r="B244" s="68" t="s">
        <v>195</v>
      </c>
      <c r="C244" s="67" t="s">
        <v>82</v>
      </c>
      <c r="D244" s="60" t="s">
        <v>196</v>
      </c>
      <c r="E244" s="60" t="s">
        <v>163</v>
      </c>
      <c r="F244" s="60" t="s">
        <v>197</v>
      </c>
      <c r="G244" s="60"/>
      <c r="H244" s="182">
        <f>H245</f>
        <v>0</v>
      </c>
      <c r="I244" s="182">
        <f>I245</f>
        <v>0</v>
      </c>
      <c r="J244" s="182" t="e">
        <f aca="true" t="shared" si="12" ref="J244:J263">I244/H244*100</f>
        <v>#DIV/0!</v>
      </c>
    </row>
    <row r="245" spans="1:10" ht="16.5" hidden="1">
      <c r="A245" s="62"/>
      <c r="B245" s="68" t="s">
        <v>304</v>
      </c>
      <c r="C245" s="67" t="s">
        <v>82</v>
      </c>
      <c r="D245" s="60" t="s">
        <v>196</v>
      </c>
      <c r="E245" s="60" t="s">
        <v>163</v>
      </c>
      <c r="F245" s="60" t="s">
        <v>197</v>
      </c>
      <c r="G245" s="60" t="s">
        <v>305</v>
      </c>
      <c r="H245" s="182"/>
      <c r="I245" s="182"/>
      <c r="J245" s="182" t="e">
        <f t="shared" si="12"/>
        <v>#DIV/0!</v>
      </c>
    </row>
    <row r="246" spans="1:10" ht="16.5">
      <c r="A246" s="62" t="s">
        <v>198</v>
      </c>
      <c r="B246" s="63" t="s">
        <v>26</v>
      </c>
      <c r="C246" s="64">
        <v>992</v>
      </c>
      <c r="D246" s="65">
        <v>11</v>
      </c>
      <c r="E246" s="65" t="s">
        <v>155</v>
      </c>
      <c r="F246" s="60"/>
      <c r="G246" s="60"/>
      <c r="H246" s="183">
        <f>H247</f>
        <v>626.334</v>
      </c>
      <c r="I246" s="183">
        <f>I248+I255</f>
        <v>626.334</v>
      </c>
      <c r="J246" s="182">
        <f t="shared" si="12"/>
        <v>100</v>
      </c>
    </row>
    <row r="247" spans="1:10" ht="66.75">
      <c r="A247" s="62"/>
      <c r="B247" s="238" t="s">
        <v>586</v>
      </c>
      <c r="C247" s="67" t="s">
        <v>82</v>
      </c>
      <c r="D247" s="60" t="s">
        <v>200</v>
      </c>
      <c r="E247" s="60" t="s">
        <v>155</v>
      </c>
      <c r="F247" s="60" t="s">
        <v>584</v>
      </c>
      <c r="G247" s="60"/>
      <c r="H247" s="182">
        <f>H248+H255</f>
        <v>626.334</v>
      </c>
      <c r="I247" s="182">
        <f>I248+I255</f>
        <v>626.334</v>
      </c>
      <c r="J247" s="182">
        <f t="shared" si="12"/>
        <v>100</v>
      </c>
    </row>
    <row r="248" spans="1:10" ht="19.5" customHeight="1">
      <c r="A248" s="62"/>
      <c r="B248" s="66" t="s">
        <v>199</v>
      </c>
      <c r="C248" s="67">
        <v>992</v>
      </c>
      <c r="D248" s="60">
        <v>11</v>
      </c>
      <c r="E248" s="60" t="s">
        <v>154</v>
      </c>
      <c r="F248" s="60"/>
      <c r="G248" s="60"/>
      <c r="H248" s="182">
        <f>H249</f>
        <v>626.334</v>
      </c>
      <c r="I248" s="182">
        <f>I249</f>
        <v>626.334</v>
      </c>
      <c r="J248" s="182">
        <f t="shared" si="12"/>
        <v>100</v>
      </c>
    </row>
    <row r="249" spans="1:10" ht="12.75">
      <c r="A249" s="333"/>
      <c r="B249" s="336" t="s">
        <v>369</v>
      </c>
      <c r="C249" s="334">
        <v>992</v>
      </c>
      <c r="D249" s="321">
        <v>11</v>
      </c>
      <c r="E249" s="321" t="s">
        <v>154</v>
      </c>
      <c r="F249" s="321" t="s">
        <v>585</v>
      </c>
      <c r="G249" s="321"/>
      <c r="H249" s="311">
        <f>H251</f>
        <v>626.334</v>
      </c>
      <c r="I249" s="311">
        <f>I251</f>
        <v>626.334</v>
      </c>
      <c r="J249" s="311">
        <f>I249/H249*100</f>
        <v>100</v>
      </c>
    </row>
    <row r="250" spans="1:10" ht="21" customHeight="1">
      <c r="A250" s="333"/>
      <c r="B250" s="336"/>
      <c r="C250" s="334"/>
      <c r="D250" s="321"/>
      <c r="E250" s="321"/>
      <c r="F250" s="321"/>
      <c r="G250" s="321"/>
      <c r="H250" s="312"/>
      <c r="I250" s="312"/>
      <c r="J250" s="312"/>
    </row>
    <row r="251" spans="1:10" ht="19.5" customHeight="1">
      <c r="A251" s="333"/>
      <c r="B251" s="336" t="s">
        <v>370</v>
      </c>
      <c r="C251" s="334">
        <v>992</v>
      </c>
      <c r="D251" s="321">
        <v>11</v>
      </c>
      <c r="E251" s="321" t="s">
        <v>154</v>
      </c>
      <c r="F251" s="321" t="s">
        <v>587</v>
      </c>
      <c r="G251" s="321"/>
      <c r="H251" s="311">
        <f>H253</f>
        <v>626.334</v>
      </c>
      <c r="I251" s="311">
        <f>I253</f>
        <v>626.334</v>
      </c>
      <c r="J251" s="311">
        <f>I251/H251*100</f>
        <v>100</v>
      </c>
    </row>
    <row r="252" spans="1:10" ht="16.5" customHeight="1">
      <c r="A252" s="333"/>
      <c r="B252" s="336"/>
      <c r="C252" s="334"/>
      <c r="D252" s="321"/>
      <c r="E252" s="321"/>
      <c r="F252" s="321"/>
      <c r="G252" s="321"/>
      <c r="H252" s="312"/>
      <c r="I252" s="312"/>
      <c r="J252" s="312"/>
    </row>
    <row r="253" spans="1:10" ht="12.75">
      <c r="A253" s="333"/>
      <c r="B253" s="336" t="s">
        <v>363</v>
      </c>
      <c r="C253" s="334">
        <v>992</v>
      </c>
      <c r="D253" s="321">
        <v>11</v>
      </c>
      <c r="E253" s="321" t="s">
        <v>154</v>
      </c>
      <c r="F253" s="321" t="s">
        <v>587</v>
      </c>
      <c r="G253" s="321" t="s">
        <v>554</v>
      </c>
      <c r="H253" s="311">
        <v>626.334</v>
      </c>
      <c r="I253" s="311">
        <v>626.334</v>
      </c>
      <c r="J253" s="311">
        <f>I253/H253*100</f>
        <v>100</v>
      </c>
    </row>
    <row r="254" spans="1:10" ht="21" customHeight="1">
      <c r="A254" s="333"/>
      <c r="B254" s="336"/>
      <c r="C254" s="334"/>
      <c r="D254" s="321"/>
      <c r="E254" s="321"/>
      <c r="F254" s="321"/>
      <c r="G254" s="321"/>
      <c r="H254" s="312"/>
      <c r="I254" s="312"/>
      <c r="J254" s="312"/>
    </row>
    <row r="255" spans="1:10" ht="16.5" hidden="1">
      <c r="A255" s="62"/>
      <c r="B255" s="66" t="s">
        <v>88</v>
      </c>
      <c r="C255" s="67" t="s">
        <v>82</v>
      </c>
      <c r="D255" s="60" t="s">
        <v>200</v>
      </c>
      <c r="E255" s="60" t="s">
        <v>157</v>
      </c>
      <c r="F255" s="60"/>
      <c r="G255" s="60"/>
      <c r="H255" s="182">
        <f aca="true" t="shared" si="13" ref="H255:I257">H256</f>
        <v>0</v>
      </c>
      <c r="I255" s="182">
        <f t="shared" si="13"/>
        <v>0</v>
      </c>
      <c r="J255" s="182" t="e">
        <f t="shared" si="12"/>
        <v>#DIV/0!</v>
      </c>
    </row>
    <row r="256" spans="1:10" ht="16.5" hidden="1">
      <c r="A256" s="62"/>
      <c r="B256" s="66" t="s">
        <v>350</v>
      </c>
      <c r="C256" s="67" t="s">
        <v>82</v>
      </c>
      <c r="D256" s="60" t="s">
        <v>200</v>
      </c>
      <c r="E256" s="60" t="s">
        <v>157</v>
      </c>
      <c r="F256" s="60" t="s">
        <v>351</v>
      </c>
      <c r="G256" s="60"/>
      <c r="H256" s="182">
        <f t="shared" si="13"/>
        <v>0</v>
      </c>
      <c r="I256" s="182">
        <f t="shared" si="13"/>
        <v>0</v>
      </c>
      <c r="J256" s="182" t="e">
        <f t="shared" si="12"/>
        <v>#DIV/0!</v>
      </c>
    </row>
    <row r="257" spans="1:10" ht="16.5" hidden="1">
      <c r="A257" s="62"/>
      <c r="B257" s="66" t="s">
        <v>371</v>
      </c>
      <c r="C257" s="67" t="s">
        <v>82</v>
      </c>
      <c r="D257" s="60" t="s">
        <v>200</v>
      </c>
      <c r="E257" s="60" t="s">
        <v>157</v>
      </c>
      <c r="F257" s="60" t="s">
        <v>368</v>
      </c>
      <c r="G257" s="60"/>
      <c r="H257" s="182">
        <f t="shared" si="13"/>
        <v>0</v>
      </c>
      <c r="I257" s="182">
        <f t="shared" si="13"/>
        <v>0</v>
      </c>
      <c r="J257" s="182" t="e">
        <f t="shared" si="12"/>
        <v>#DIV/0!</v>
      </c>
    </row>
    <row r="258" spans="1:10" ht="33" hidden="1">
      <c r="A258" s="62"/>
      <c r="B258" s="66" t="s">
        <v>290</v>
      </c>
      <c r="C258" s="67" t="s">
        <v>82</v>
      </c>
      <c r="D258" s="60" t="s">
        <v>200</v>
      </c>
      <c r="E258" s="60" t="s">
        <v>157</v>
      </c>
      <c r="F258" s="60" t="s">
        <v>368</v>
      </c>
      <c r="G258" s="60" t="s">
        <v>291</v>
      </c>
      <c r="H258" s="182">
        <v>0</v>
      </c>
      <c r="I258" s="182">
        <v>0</v>
      </c>
      <c r="J258" s="182" t="e">
        <f t="shared" si="12"/>
        <v>#DIV/0!</v>
      </c>
    </row>
    <row r="259" spans="1:10" ht="16.5">
      <c r="A259" s="62" t="s">
        <v>201</v>
      </c>
      <c r="B259" s="63" t="s">
        <v>202</v>
      </c>
      <c r="C259" s="64">
        <v>992</v>
      </c>
      <c r="D259" s="65">
        <v>12</v>
      </c>
      <c r="E259" s="65" t="s">
        <v>155</v>
      </c>
      <c r="F259" s="60"/>
      <c r="G259" s="60"/>
      <c r="H259" s="253">
        <f>H260</f>
        <v>0</v>
      </c>
      <c r="I259" s="253">
        <f>I260</f>
        <v>0</v>
      </c>
      <c r="J259" s="182" t="e">
        <f t="shared" si="12"/>
        <v>#DIV/0!</v>
      </c>
    </row>
    <row r="260" spans="1:10" ht="33">
      <c r="A260" s="62"/>
      <c r="B260" s="66" t="s">
        <v>204</v>
      </c>
      <c r="C260" s="67" t="s">
        <v>82</v>
      </c>
      <c r="D260" s="60" t="s">
        <v>169</v>
      </c>
      <c r="E260" s="60" t="s">
        <v>159</v>
      </c>
      <c r="F260" s="60" t="s">
        <v>588</v>
      </c>
      <c r="G260" s="60"/>
      <c r="H260" s="211">
        <f>H261</f>
        <v>0</v>
      </c>
      <c r="I260" s="211">
        <f>I261</f>
        <v>0</v>
      </c>
      <c r="J260" s="182" t="e">
        <f t="shared" si="12"/>
        <v>#DIV/0!</v>
      </c>
    </row>
    <row r="261" spans="1:10" ht="33">
      <c r="A261" s="62"/>
      <c r="B261" s="66" t="s">
        <v>426</v>
      </c>
      <c r="C261" s="67" t="s">
        <v>82</v>
      </c>
      <c r="D261" s="60" t="s">
        <v>169</v>
      </c>
      <c r="E261" s="60" t="s">
        <v>159</v>
      </c>
      <c r="F261" s="60" t="s">
        <v>589</v>
      </c>
      <c r="G261" s="60"/>
      <c r="H261" s="211">
        <f>H263</f>
        <v>0</v>
      </c>
      <c r="I261" s="211">
        <f>I263</f>
        <v>0</v>
      </c>
      <c r="J261" s="182" t="e">
        <f t="shared" si="12"/>
        <v>#DIV/0!</v>
      </c>
    </row>
    <row r="262" spans="1:10" ht="16.5">
      <c r="A262" s="62"/>
      <c r="B262" s="66" t="s">
        <v>470</v>
      </c>
      <c r="C262" s="67" t="s">
        <v>82</v>
      </c>
      <c r="D262" s="60" t="s">
        <v>169</v>
      </c>
      <c r="E262" s="60" t="s">
        <v>159</v>
      </c>
      <c r="F262" s="60" t="s">
        <v>589</v>
      </c>
      <c r="G262" s="60"/>
      <c r="H262" s="211">
        <f>H263</f>
        <v>0</v>
      </c>
      <c r="I262" s="211">
        <f>I263</f>
        <v>0</v>
      </c>
      <c r="J262" s="182" t="e">
        <f t="shared" si="12"/>
        <v>#DIV/0!</v>
      </c>
    </row>
    <row r="263" spans="1:10" ht="33">
      <c r="A263" s="62"/>
      <c r="B263" s="66" t="s">
        <v>402</v>
      </c>
      <c r="C263" s="67">
        <v>992</v>
      </c>
      <c r="D263" s="60">
        <v>12</v>
      </c>
      <c r="E263" s="60" t="s">
        <v>159</v>
      </c>
      <c r="F263" s="60" t="s">
        <v>589</v>
      </c>
      <c r="G263" s="60" t="s">
        <v>456</v>
      </c>
      <c r="H263" s="211">
        <v>0</v>
      </c>
      <c r="I263" s="211">
        <v>0</v>
      </c>
      <c r="J263" s="182" t="e">
        <f t="shared" si="12"/>
        <v>#DIV/0!</v>
      </c>
    </row>
    <row r="264" spans="1:10" ht="12.75">
      <c r="A264" s="333">
        <v>11</v>
      </c>
      <c r="B264" s="314" t="s">
        <v>207</v>
      </c>
      <c r="C264" s="332">
        <v>992</v>
      </c>
      <c r="D264" s="335">
        <v>13</v>
      </c>
      <c r="E264" s="335" t="s">
        <v>155</v>
      </c>
      <c r="F264" s="335"/>
      <c r="G264" s="335"/>
      <c r="H264" s="318">
        <f>H266</f>
        <v>2.5</v>
      </c>
      <c r="I264" s="318">
        <f>I266</f>
        <v>1.252</v>
      </c>
      <c r="J264" s="313">
        <f>I264/H264*100</f>
        <v>50.080000000000005</v>
      </c>
    </row>
    <row r="265" spans="1:10" ht="22.5" customHeight="1">
      <c r="A265" s="333"/>
      <c r="B265" s="315"/>
      <c r="C265" s="332"/>
      <c r="D265" s="335"/>
      <c r="E265" s="335"/>
      <c r="F265" s="335"/>
      <c r="G265" s="335"/>
      <c r="H265" s="318"/>
      <c r="I265" s="318"/>
      <c r="J265" s="313"/>
    </row>
    <row r="266" spans="1:10" ht="12.75">
      <c r="A266" s="333"/>
      <c r="B266" s="316" t="s">
        <v>308</v>
      </c>
      <c r="C266" s="334">
        <v>992</v>
      </c>
      <c r="D266" s="321">
        <v>13</v>
      </c>
      <c r="E266" s="321" t="s">
        <v>154</v>
      </c>
      <c r="F266" s="321"/>
      <c r="G266" s="321"/>
      <c r="H266" s="313">
        <f>H268</f>
        <v>2.5</v>
      </c>
      <c r="I266" s="313">
        <f>I268</f>
        <v>1.252</v>
      </c>
      <c r="J266" s="313">
        <f>I266/H266*100</f>
        <v>50.080000000000005</v>
      </c>
    </row>
    <row r="267" spans="1:10" ht="20.25" customHeight="1">
      <c r="A267" s="333"/>
      <c r="B267" s="317"/>
      <c r="C267" s="334"/>
      <c r="D267" s="321"/>
      <c r="E267" s="321"/>
      <c r="F267" s="321"/>
      <c r="G267" s="321"/>
      <c r="H267" s="313"/>
      <c r="I267" s="313"/>
      <c r="J267" s="313"/>
    </row>
    <row r="268" spans="1:10" ht="12.75">
      <c r="A268" s="333"/>
      <c r="B268" s="316" t="s">
        <v>427</v>
      </c>
      <c r="C268" s="334">
        <v>992</v>
      </c>
      <c r="D268" s="321">
        <v>13</v>
      </c>
      <c r="E268" s="321" t="s">
        <v>154</v>
      </c>
      <c r="F268" s="321" t="s">
        <v>590</v>
      </c>
      <c r="G268" s="321"/>
      <c r="H268" s="313">
        <f>H270</f>
        <v>2.5</v>
      </c>
      <c r="I268" s="313">
        <f>I270</f>
        <v>1.252</v>
      </c>
      <c r="J268" s="313">
        <f>I268/H268*100</f>
        <v>50.080000000000005</v>
      </c>
    </row>
    <row r="269" spans="1:10" ht="12.75">
      <c r="A269" s="333"/>
      <c r="B269" s="317"/>
      <c r="C269" s="334"/>
      <c r="D269" s="321"/>
      <c r="E269" s="321"/>
      <c r="F269" s="321"/>
      <c r="G269" s="321"/>
      <c r="H269" s="313"/>
      <c r="I269" s="313"/>
      <c r="J269" s="313"/>
    </row>
    <row r="270" spans="1:10" ht="33">
      <c r="A270" s="62"/>
      <c r="B270" s="66" t="s">
        <v>428</v>
      </c>
      <c r="C270" s="67">
        <v>992</v>
      </c>
      <c r="D270" s="60">
        <v>13</v>
      </c>
      <c r="E270" s="60" t="s">
        <v>154</v>
      </c>
      <c r="F270" s="60" t="s">
        <v>591</v>
      </c>
      <c r="G270" s="60"/>
      <c r="H270" s="182">
        <f>H271</f>
        <v>2.5</v>
      </c>
      <c r="I270" s="182">
        <f>I271</f>
        <v>1.252</v>
      </c>
      <c r="J270" s="182">
        <f>I270/H270*100</f>
        <v>50.080000000000005</v>
      </c>
    </row>
    <row r="271" spans="1:10" ht="16.5">
      <c r="A271" s="62"/>
      <c r="B271" s="66" t="s">
        <v>205</v>
      </c>
      <c r="C271" s="67">
        <v>992</v>
      </c>
      <c r="D271" s="60">
        <v>13</v>
      </c>
      <c r="E271" s="60" t="s">
        <v>154</v>
      </c>
      <c r="F271" s="60" t="s">
        <v>592</v>
      </c>
      <c r="G271" s="60"/>
      <c r="H271" s="182">
        <f>H272</f>
        <v>2.5</v>
      </c>
      <c r="I271" s="182">
        <f>I272</f>
        <v>1.252</v>
      </c>
      <c r="J271" s="182">
        <f>I271/H271*100</f>
        <v>50.080000000000005</v>
      </c>
    </row>
    <row r="272" spans="1:10" ht="16.5">
      <c r="A272" s="239"/>
      <c r="B272" s="240" t="s">
        <v>306</v>
      </c>
      <c r="C272" s="60" t="s">
        <v>82</v>
      </c>
      <c r="D272" s="60" t="s">
        <v>160</v>
      </c>
      <c r="E272" s="60" t="s">
        <v>154</v>
      </c>
      <c r="F272" s="60" t="s">
        <v>592</v>
      </c>
      <c r="G272" s="60" t="s">
        <v>593</v>
      </c>
      <c r="H272" s="235">
        <v>2.5</v>
      </c>
      <c r="I272" s="235">
        <v>1.252</v>
      </c>
      <c r="J272" s="182">
        <f>I272/H272*100</f>
        <v>50.080000000000005</v>
      </c>
    </row>
    <row r="276" spans="1:10" ht="18">
      <c r="A276" s="288" t="s">
        <v>328</v>
      </c>
      <c r="B276" s="288"/>
      <c r="E276" s="10"/>
      <c r="I276" s="342" t="s">
        <v>329</v>
      </c>
      <c r="J276" s="342"/>
    </row>
  </sheetData>
  <sheetProtection/>
  <mergeCells count="192">
    <mergeCell ref="H21:H24"/>
    <mergeCell ref="I21:I24"/>
    <mergeCell ref="J21:J24"/>
    <mergeCell ref="H92:H94"/>
    <mergeCell ref="I92:I94"/>
    <mergeCell ref="H64:H65"/>
    <mergeCell ref="I64:I65"/>
    <mergeCell ref="J64:J65"/>
    <mergeCell ref="H97:H98"/>
    <mergeCell ref="I97:I98"/>
    <mergeCell ref="D97:D98"/>
    <mergeCell ref="F97:F98"/>
    <mergeCell ref="G97:G98"/>
    <mergeCell ref="J97:J98"/>
    <mergeCell ref="E97:E98"/>
    <mergeCell ref="F7:F9"/>
    <mergeCell ref="G7:G9"/>
    <mergeCell ref="A12:A13"/>
    <mergeCell ref="C12:C13"/>
    <mergeCell ref="D12:D13"/>
    <mergeCell ref="E12:E13"/>
    <mergeCell ref="G12:G13"/>
    <mergeCell ref="A7:A9"/>
    <mergeCell ref="B7:B9"/>
    <mergeCell ref="C7:C9"/>
    <mergeCell ref="A276:B276"/>
    <mergeCell ref="I276:J276"/>
    <mergeCell ref="A92:A94"/>
    <mergeCell ref="B92:B94"/>
    <mergeCell ref="C92:C94"/>
    <mergeCell ref="G92:G94"/>
    <mergeCell ref="J92:J94"/>
    <mergeCell ref="A97:A98"/>
    <mergeCell ref="B97:B98"/>
    <mergeCell ref="C97:C98"/>
    <mergeCell ref="D7:D9"/>
    <mergeCell ref="E7:E9"/>
    <mergeCell ref="E21:E24"/>
    <mergeCell ref="C64:C65"/>
    <mergeCell ref="D64:D65"/>
    <mergeCell ref="E64:E65"/>
    <mergeCell ref="F21:F24"/>
    <mergeCell ref="G21:G24"/>
    <mergeCell ref="G64:G65"/>
    <mergeCell ref="A64:A65"/>
    <mergeCell ref="B64:B65"/>
    <mergeCell ref="A21:A24"/>
    <mergeCell ref="B21:B24"/>
    <mergeCell ref="C21:C24"/>
    <mergeCell ref="D21:D24"/>
    <mergeCell ref="F64:F65"/>
    <mergeCell ref="I253:I254"/>
    <mergeCell ref="J253:J254"/>
    <mergeCell ref="A99:A100"/>
    <mergeCell ref="B99:B100"/>
    <mergeCell ref="C99:C100"/>
    <mergeCell ref="G99:G100"/>
    <mergeCell ref="A153:A154"/>
    <mergeCell ref="B153:B154"/>
    <mergeCell ref="C153:C154"/>
    <mergeCell ref="G153:G154"/>
    <mergeCell ref="D92:D94"/>
    <mergeCell ref="E92:E94"/>
    <mergeCell ref="F92:F94"/>
    <mergeCell ref="A160:A161"/>
    <mergeCell ref="B160:B161"/>
    <mergeCell ref="C160:C161"/>
    <mergeCell ref="D99:D100"/>
    <mergeCell ref="E99:E100"/>
    <mergeCell ref="F99:F100"/>
    <mergeCell ref="G160:G161"/>
    <mergeCell ref="D160:D161"/>
    <mergeCell ref="E160:E161"/>
    <mergeCell ref="F160:F161"/>
    <mergeCell ref="A163:A164"/>
    <mergeCell ref="B163:B164"/>
    <mergeCell ref="C163:C164"/>
    <mergeCell ref="G163:G164"/>
    <mergeCell ref="A166:A167"/>
    <mergeCell ref="B166:B167"/>
    <mergeCell ref="C166:C167"/>
    <mergeCell ref="G166:G167"/>
    <mergeCell ref="D163:D164"/>
    <mergeCell ref="E163:E164"/>
    <mergeCell ref="F163:F164"/>
    <mergeCell ref="B171:B172"/>
    <mergeCell ref="A171:A172"/>
    <mergeCell ref="C171:C172"/>
    <mergeCell ref="D171:D172"/>
    <mergeCell ref="E171:E172"/>
    <mergeCell ref="F171:F172"/>
    <mergeCell ref="A193:A194"/>
    <mergeCell ref="B193:B194"/>
    <mergeCell ref="E242:E243"/>
    <mergeCell ref="F242:F243"/>
    <mergeCell ref="H253:H254"/>
    <mergeCell ref="C193:C194"/>
    <mergeCell ref="D193:D194"/>
    <mergeCell ref="E193:E194"/>
    <mergeCell ref="F193:F194"/>
    <mergeCell ref="A242:A243"/>
    <mergeCell ref="B242:B243"/>
    <mergeCell ref="C242:C243"/>
    <mergeCell ref="G242:G243"/>
    <mergeCell ref="H242:H243"/>
    <mergeCell ref="A249:A250"/>
    <mergeCell ref="B249:B250"/>
    <mergeCell ref="C249:C250"/>
    <mergeCell ref="D249:D250"/>
    <mergeCell ref="E249:E250"/>
    <mergeCell ref="F249:F250"/>
    <mergeCell ref="A251:A252"/>
    <mergeCell ref="B251:B252"/>
    <mergeCell ref="C251:C252"/>
    <mergeCell ref="D251:D252"/>
    <mergeCell ref="E251:E252"/>
    <mergeCell ref="F251:F252"/>
    <mergeCell ref="A253:A254"/>
    <mergeCell ref="B253:B254"/>
    <mergeCell ref="C253:C254"/>
    <mergeCell ref="D253:D254"/>
    <mergeCell ref="E253:E254"/>
    <mergeCell ref="F253:F254"/>
    <mergeCell ref="H266:H267"/>
    <mergeCell ref="A264:A265"/>
    <mergeCell ref="C264:C265"/>
    <mergeCell ref="D264:D265"/>
    <mergeCell ref="E264:E265"/>
    <mergeCell ref="F264:F265"/>
    <mergeCell ref="G264:G265"/>
    <mergeCell ref="A266:A267"/>
    <mergeCell ref="C266:C267"/>
    <mergeCell ref="D266:D267"/>
    <mergeCell ref="E266:E267"/>
    <mergeCell ref="F266:F267"/>
    <mergeCell ref="G266:G267"/>
    <mergeCell ref="A268:A269"/>
    <mergeCell ref="C268:C269"/>
    <mergeCell ref="D268:D269"/>
    <mergeCell ref="E268:E269"/>
    <mergeCell ref="F268:F269"/>
    <mergeCell ref="G268:G269"/>
    <mergeCell ref="F1:J1"/>
    <mergeCell ref="H3:J3"/>
    <mergeCell ref="A5:K5"/>
    <mergeCell ref="H7:H9"/>
    <mergeCell ref="I7:I9"/>
    <mergeCell ref="I12:I13"/>
    <mergeCell ref="H12:H13"/>
    <mergeCell ref="J7:J9"/>
    <mergeCell ref="J12:J13"/>
    <mergeCell ref="F12:F13"/>
    <mergeCell ref="H264:H265"/>
    <mergeCell ref="H163:H164"/>
    <mergeCell ref="I163:I164"/>
    <mergeCell ref="H193:H194"/>
    <mergeCell ref="H171:H172"/>
    <mergeCell ref="G171:G172"/>
    <mergeCell ref="G193:G194"/>
    <mergeCell ref="G253:G254"/>
    <mergeCell ref="G249:G250"/>
    <mergeCell ref="G251:G252"/>
    <mergeCell ref="I249:I250"/>
    <mergeCell ref="B264:B265"/>
    <mergeCell ref="B266:B267"/>
    <mergeCell ref="B268:B269"/>
    <mergeCell ref="I242:I243"/>
    <mergeCell ref="I264:I265"/>
    <mergeCell ref="I266:I267"/>
    <mergeCell ref="I268:I269"/>
    <mergeCell ref="D242:D243"/>
    <mergeCell ref="H268:H269"/>
    <mergeCell ref="H249:H250"/>
    <mergeCell ref="J266:J267"/>
    <mergeCell ref="J268:J269"/>
    <mergeCell ref="J264:J265"/>
    <mergeCell ref="J163:J164"/>
    <mergeCell ref="I193:I194"/>
    <mergeCell ref="I171:I172"/>
    <mergeCell ref="J171:J172"/>
    <mergeCell ref="J242:J243"/>
    <mergeCell ref="J193:J194"/>
    <mergeCell ref="H99:H100"/>
    <mergeCell ref="I99:I100"/>
    <mergeCell ref="J99:J100"/>
    <mergeCell ref="J249:J250"/>
    <mergeCell ref="H251:H252"/>
    <mergeCell ref="I251:I252"/>
    <mergeCell ref="J251:J252"/>
    <mergeCell ref="H160:H161"/>
    <mergeCell ref="I160:I161"/>
    <mergeCell ref="J160:J161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90" zoomScaleNormal="90" zoomScalePageLayoutView="0" workbookViewId="0" topLeftCell="A1">
      <selection activeCell="C45" sqref="C45"/>
    </sheetView>
  </sheetViews>
  <sheetFormatPr defaultColWidth="9.00390625" defaultRowHeight="12.75"/>
  <cols>
    <col min="1" max="1" width="7.875" style="0" customWidth="1"/>
    <col min="2" max="2" width="54.50390625" style="0" customWidth="1"/>
    <col min="3" max="3" width="16.00390625" style="0" customWidth="1"/>
    <col min="4" max="4" width="16.50390625" style="0" customWidth="1"/>
    <col min="5" max="5" width="14.625" style="0" hidden="1" customWidth="1"/>
    <col min="6" max="6" width="13.375" style="0" customWidth="1"/>
    <col min="7" max="7" width="9.125" style="106" customWidth="1"/>
  </cols>
  <sheetData>
    <row r="1" spans="3:6" ht="15">
      <c r="C1" s="260" t="s">
        <v>242</v>
      </c>
      <c r="D1" s="260"/>
      <c r="E1" s="260"/>
      <c r="F1" s="260"/>
    </row>
    <row r="2" spans="1:7" ht="67.5" customHeight="1">
      <c r="A2" s="11"/>
      <c r="B2" s="11"/>
      <c r="C2" s="352" t="s">
        <v>309</v>
      </c>
      <c r="D2" s="261"/>
      <c r="E2" s="261"/>
      <c r="F2" s="261"/>
      <c r="G2" s="199"/>
    </row>
    <row r="3" spans="1:8" ht="6" customHeight="1">
      <c r="A3" s="11"/>
      <c r="B3" s="11"/>
      <c r="C3" s="74"/>
      <c r="D3" s="74"/>
      <c r="E3" s="40"/>
      <c r="F3" s="11"/>
      <c r="H3" s="107"/>
    </row>
    <row r="4" spans="1:8" ht="12.75">
      <c r="A4" s="256" t="s">
        <v>598</v>
      </c>
      <c r="B4" s="256"/>
      <c r="C4" s="256"/>
      <c r="D4" s="256"/>
      <c r="E4" s="256"/>
      <c r="F4" s="353"/>
      <c r="H4" s="107"/>
    </row>
    <row r="5" spans="1:8" ht="18.75" customHeight="1">
      <c r="A5" s="256"/>
      <c r="B5" s="256"/>
      <c r="C5" s="256"/>
      <c r="D5" s="256"/>
      <c r="E5" s="256"/>
      <c r="F5" s="353"/>
      <c r="H5" s="107"/>
    </row>
    <row r="6" spans="1:8" ht="13.5" customHeight="1">
      <c r="A6" s="11"/>
      <c r="B6" s="52"/>
      <c r="C6" s="76"/>
      <c r="D6" s="76"/>
      <c r="E6" s="52"/>
      <c r="F6" s="77" t="s">
        <v>243</v>
      </c>
      <c r="H6" s="107"/>
    </row>
    <row r="7" spans="1:8" ht="67.5" customHeight="1">
      <c r="A7" s="78"/>
      <c r="B7" s="151" t="s">
        <v>39</v>
      </c>
      <c r="C7" s="79" t="s">
        <v>493</v>
      </c>
      <c r="D7" s="79" t="s">
        <v>494</v>
      </c>
      <c r="E7" s="80" t="s">
        <v>208</v>
      </c>
      <c r="F7" s="79" t="s">
        <v>209</v>
      </c>
      <c r="H7" s="107"/>
    </row>
    <row r="8" spans="1:8" ht="21" customHeight="1">
      <c r="A8" s="81" t="s">
        <v>210</v>
      </c>
      <c r="B8" s="82" t="s">
        <v>211</v>
      </c>
      <c r="C8" s="102">
        <f>SUM(C9:C14)</f>
        <v>15511.04</v>
      </c>
      <c r="D8" s="102">
        <f>SUM(D9:D14)</f>
        <v>14536.130000000001</v>
      </c>
      <c r="E8" s="83">
        <f aca="true" t="shared" si="0" ref="E8:E41">D8-C8</f>
        <v>-974.9099999999999</v>
      </c>
      <c r="F8" s="216">
        <f aca="true" t="shared" si="1" ref="F8:F20">SUM(D8/C8*100)</f>
        <v>93.71473479534576</v>
      </c>
      <c r="H8" s="107"/>
    </row>
    <row r="9" spans="1:8" ht="33.75" customHeight="1">
      <c r="A9" s="85" t="s">
        <v>46</v>
      </c>
      <c r="B9" s="86" t="s">
        <v>212</v>
      </c>
      <c r="C9" s="103">
        <v>1007.8</v>
      </c>
      <c r="D9" s="103">
        <v>1007.8</v>
      </c>
      <c r="E9" s="83">
        <f t="shared" si="0"/>
        <v>0</v>
      </c>
      <c r="F9" s="216">
        <f t="shared" si="1"/>
        <v>100</v>
      </c>
      <c r="H9" s="107"/>
    </row>
    <row r="10" spans="1:8" ht="61.5" customHeight="1">
      <c r="A10" s="85" t="s">
        <v>47</v>
      </c>
      <c r="B10" s="87" t="s">
        <v>213</v>
      </c>
      <c r="C10" s="215">
        <v>6038.8</v>
      </c>
      <c r="D10" s="215">
        <v>5934.2</v>
      </c>
      <c r="E10" s="83">
        <f t="shared" si="0"/>
        <v>-104.60000000000036</v>
      </c>
      <c r="F10" s="216">
        <f t="shared" si="1"/>
        <v>98.26786778830231</v>
      </c>
      <c r="G10" s="106">
        <f>D10/D42*100</f>
        <v>18.246792620844797</v>
      </c>
      <c r="H10" s="107"/>
    </row>
    <row r="11" spans="1:8" ht="48.75" customHeight="1">
      <c r="A11" s="85" t="s">
        <v>310</v>
      </c>
      <c r="B11" s="66" t="s">
        <v>307</v>
      </c>
      <c r="C11" s="215">
        <v>212.7</v>
      </c>
      <c r="D11" s="215">
        <v>212.7</v>
      </c>
      <c r="E11" s="83"/>
      <c r="F11" s="216">
        <f t="shared" si="1"/>
        <v>100</v>
      </c>
      <c r="H11" s="107"/>
    </row>
    <row r="12" spans="1:8" ht="16.5" customHeight="1" hidden="1">
      <c r="A12" s="85" t="s">
        <v>214</v>
      </c>
      <c r="B12" s="87" t="s">
        <v>215</v>
      </c>
      <c r="C12" s="104">
        <v>0</v>
      </c>
      <c r="D12" s="104">
        <v>0</v>
      </c>
      <c r="E12" s="83">
        <f t="shared" si="0"/>
        <v>0</v>
      </c>
      <c r="F12" s="84" t="e">
        <f t="shared" si="1"/>
        <v>#DIV/0!</v>
      </c>
      <c r="H12" s="107"/>
    </row>
    <row r="13" spans="1:8" ht="17.25" customHeight="1">
      <c r="A13" s="85" t="s">
        <v>99</v>
      </c>
      <c r="B13" s="87" t="s">
        <v>100</v>
      </c>
      <c r="C13" s="104">
        <v>50</v>
      </c>
      <c r="D13" s="104">
        <v>0</v>
      </c>
      <c r="E13" s="83">
        <f t="shared" si="0"/>
        <v>-50</v>
      </c>
      <c r="F13" s="84">
        <f t="shared" si="1"/>
        <v>0</v>
      </c>
      <c r="H13" s="107"/>
    </row>
    <row r="14" spans="1:8" ht="17.25" customHeight="1">
      <c r="A14" s="85" t="s">
        <v>83</v>
      </c>
      <c r="B14" s="87" t="s">
        <v>16</v>
      </c>
      <c r="C14" s="104">
        <v>8201.74</v>
      </c>
      <c r="D14" s="104">
        <v>7381.43</v>
      </c>
      <c r="E14" s="83">
        <f t="shared" si="0"/>
        <v>-820.3099999999995</v>
      </c>
      <c r="F14" s="84">
        <f t="shared" si="1"/>
        <v>89.99834181527335</v>
      </c>
      <c r="H14" s="107"/>
    </row>
    <row r="15" spans="1:8" ht="15" customHeight="1">
      <c r="A15" s="81" t="s">
        <v>216</v>
      </c>
      <c r="B15" s="88" t="s">
        <v>104</v>
      </c>
      <c r="C15" s="102">
        <f>SUM(C16:C17)</f>
        <v>380.8</v>
      </c>
      <c r="D15" s="102">
        <f>SUM(D16:D17)</f>
        <v>380.8</v>
      </c>
      <c r="E15" s="83">
        <f t="shared" si="0"/>
        <v>0</v>
      </c>
      <c r="F15" s="84">
        <f t="shared" si="1"/>
        <v>100</v>
      </c>
      <c r="H15" s="107"/>
    </row>
    <row r="16" spans="1:8" ht="15.75" customHeight="1">
      <c r="A16" s="85" t="s">
        <v>102</v>
      </c>
      <c r="B16" s="89" t="s">
        <v>217</v>
      </c>
      <c r="C16" s="103">
        <v>380.8</v>
      </c>
      <c r="D16" s="103">
        <v>380.8</v>
      </c>
      <c r="E16" s="83">
        <f t="shared" si="0"/>
        <v>0</v>
      </c>
      <c r="F16" s="84">
        <f t="shared" si="1"/>
        <v>100</v>
      </c>
      <c r="H16" s="107"/>
    </row>
    <row r="17" spans="1:8" ht="19.5" customHeight="1" hidden="1">
      <c r="A17" s="85" t="s">
        <v>218</v>
      </c>
      <c r="B17" s="90" t="s">
        <v>219</v>
      </c>
      <c r="C17" s="103"/>
      <c r="D17" s="103">
        <v>0</v>
      </c>
      <c r="E17" s="83">
        <f t="shared" si="0"/>
        <v>0</v>
      </c>
      <c r="F17" s="84" t="e">
        <f t="shared" si="1"/>
        <v>#DIV/0!</v>
      </c>
      <c r="H17" s="107"/>
    </row>
    <row r="18" spans="1:8" ht="30.75" customHeight="1">
      <c r="A18" s="81" t="s">
        <v>220</v>
      </c>
      <c r="B18" s="91" t="s">
        <v>17</v>
      </c>
      <c r="C18" s="217">
        <f>C19+C20</f>
        <v>55</v>
      </c>
      <c r="D18" s="217">
        <f>D19+D20</f>
        <v>54.6</v>
      </c>
      <c r="E18" s="218">
        <f t="shared" si="0"/>
        <v>-0.3999999999999986</v>
      </c>
      <c r="F18" s="216">
        <f t="shared" si="1"/>
        <v>99.27272727272728</v>
      </c>
      <c r="H18" s="107"/>
    </row>
    <row r="19" spans="1:8" ht="48" customHeight="1">
      <c r="A19" s="85" t="s">
        <v>49</v>
      </c>
      <c r="B19" s="92" t="s">
        <v>221</v>
      </c>
      <c r="C19" s="219">
        <v>10</v>
      </c>
      <c r="D19" s="219">
        <v>10</v>
      </c>
      <c r="E19" s="218">
        <f t="shared" si="0"/>
        <v>0</v>
      </c>
      <c r="F19" s="216">
        <f t="shared" si="1"/>
        <v>100</v>
      </c>
      <c r="H19" s="107"/>
    </row>
    <row r="20" spans="1:8" ht="33" customHeight="1">
      <c r="A20" s="85" t="s">
        <v>50</v>
      </c>
      <c r="B20" s="87" t="s">
        <v>41</v>
      </c>
      <c r="C20" s="219">
        <v>45</v>
      </c>
      <c r="D20" s="219">
        <v>44.6</v>
      </c>
      <c r="E20" s="218">
        <f t="shared" si="0"/>
        <v>-0.3999999999999986</v>
      </c>
      <c r="F20" s="216">
        <f t="shared" si="1"/>
        <v>99.11111111111111</v>
      </c>
      <c r="H20" s="107"/>
    </row>
    <row r="21" spans="1:8" ht="15">
      <c r="A21" s="81" t="s">
        <v>222</v>
      </c>
      <c r="B21" s="93" t="s">
        <v>18</v>
      </c>
      <c r="C21" s="217">
        <f>C22+C23</f>
        <v>7191</v>
      </c>
      <c r="D21" s="217">
        <f>D22+D23</f>
        <v>5811.19</v>
      </c>
      <c r="E21" s="218">
        <f t="shared" si="0"/>
        <v>-1379.8100000000004</v>
      </c>
      <c r="F21" s="216">
        <f>SUM(D21/C21*100)</f>
        <v>80.81198720623</v>
      </c>
      <c r="H21" s="107"/>
    </row>
    <row r="22" spans="1:8" ht="17.25" customHeight="1">
      <c r="A22" s="85" t="s">
        <v>119</v>
      </c>
      <c r="B22" s="87" t="s">
        <v>223</v>
      </c>
      <c r="C22" s="219">
        <v>7176</v>
      </c>
      <c r="D22" s="219">
        <v>5796.19</v>
      </c>
      <c r="E22" s="218">
        <f t="shared" si="0"/>
        <v>-1379.8100000000004</v>
      </c>
      <c r="F22" s="216">
        <f aca="true" t="shared" si="2" ref="F22:F42">SUM(D22/C22*100)</f>
        <v>80.771878483835</v>
      </c>
      <c r="H22" s="107"/>
    </row>
    <row r="23" spans="1:8" ht="33.75" customHeight="1">
      <c r="A23" s="85" t="s">
        <v>51</v>
      </c>
      <c r="B23" s="87" t="s">
        <v>224</v>
      </c>
      <c r="C23" s="219">
        <v>15</v>
      </c>
      <c r="D23" s="219">
        <v>15</v>
      </c>
      <c r="E23" s="218">
        <f t="shared" si="0"/>
        <v>0</v>
      </c>
      <c r="F23" s="216">
        <f t="shared" si="2"/>
        <v>100</v>
      </c>
      <c r="H23" s="107"/>
    </row>
    <row r="24" spans="1:8" ht="17.25" customHeight="1">
      <c r="A24" s="81" t="s">
        <v>225</v>
      </c>
      <c r="B24" s="94" t="s">
        <v>226</v>
      </c>
      <c r="C24" s="217">
        <f>C25+C26</f>
        <v>5327.02</v>
      </c>
      <c r="D24" s="217">
        <f>D25+D26</f>
        <v>5309.04</v>
      </c>
      <c r="E24" s="218">
        <f t="shared" si="0"/>
        <v>-17.980000000000473</v>
      </c>
      <c r="F24" s="216">
        <f t="shared" si="2"/>
        <v>99.66247545532023</v>
      </c>
      <c r="G24" s="106">
        <f>D24/D42*100</f>
        <v>16.32451752481714</v>
      </c>
      <c r="H24" s="107"/>
    </row>
    <row r="25" spans="1:8" ht="19.5" customHeight="1">
      <c r="A25" s="85" t="s">
        <v>52</v>
      </c>
      <c r="B25" s="95" t="s">
        <v>21</v>
      </c>
      <c r="C25" s="219">
        <v>2363.85</v>
      </c>
      <c r="D25" s="219">
        <v>2363.85</v>
      </c>
      <c r="E25" s="218">
        <f t="shared" si="0"/>
        <v>0</v>
      </c>
      <c r="F25" s="216">
        <f t="shared" si="2"/>
        <v>100</v>
      </c>
      <c r="H25" s="107"/>
    </row>
    <row r="26" spans="1:8" ht="19.5" customHeight="1">
      <c r="A26" s="85" t="s">
        <v>53</v>
      </c>
      <c r="B26" s="95" t="s">
        <v>22</v>
      </c>
      <c r="C26" s="219">
        <v>2963.17</v>
      </c>
      <c r="D26" s="219">
        <v>2945.19</v>
      </c>
      <c r="E26" s="218">
        <f t="shared" si="0"/>
        <v>-17.980000000000018</v>
      </c>
      <c r="F26" s="216">
        <f t="shared" si="2"/>
        <v>99.39321739893425</v>
      </c>
      <c r="H26" s="107"/>
    </row>
    <row r="27" spans="1:8" ht="16.5" customHeight="1">
      <c r="A27" s="81" t="s">
        <v>227</v>
      </c>
      <c r="B27" s="94" t="s">
        <v>228</v>
      </c>
      <c r="C27" s="217">
        <f>C28</f>
        <v>35.73</v>
      </c>
      <c r="D27" s="217">
        <f>D28</f>
        <v>35.73</v>
      </c>
      <c r="E27" s="218">
        <f t="shared" si="0"/>
        <v>0</v>
      </c>
      <c r="F27" s="216">
        <f t="shared" si="2"/>
        <v>100</v>
      </c>
      <c r="H27" s="107"/>
    </row>
    <row r="28" spans="1:8" ht="14.25" customHeight="1">
      <c r="A28" s="85" t="s">
        <v>54</v>
      </c>
      <c r="B28" s="95" t="s">
        <v>24</v>
      </c>
      <c r="C28" s="219">
        <v>35.73</v>
      </c>
      <c r="D28" s="219">
        <v>35.73</v>
      </c>
      <c r="E28" s="218">
        <f t="shared" si="0"/>
        <v>0</v>
      </c>
      <c r="F28" s="216">
        <f t="shared" si="2"/>
        <v>100</v>
      </c>
      <c r="H28" s="107"/>
    </row>
    <row r="29" spans="1:8" ht="20.25" customHeight="1">
      <c r="A29" s="81" t="s">
        <v>229</v>
      </c>
      <c r="B29" s="94" t="s">
        <v>429</v>
      </c>
      <c r="C29" s="217">
        <f>SUM(C30:C31)</f>
        <v>5948.12</v>
      </c>
      <c r="D29" s="217">
        <f>SUM(D30:D31)</f>
        <v>5751.96</v>
      </c>
      <c r="E29" s="218">
        <f t="shared" si="0"/>
        <v>-196.15999999999985</v>
      </c>
      <c r="F29" s="216">
        <f t="shared" si="2"/>
        <v>96.70215126796367</v>
      </c>
      <c r="G29" s="106">
        <f>D29/D42*100</f>
        <v>17.686431411714207</v>
      </c>
      <c r="H29" s="107"/>
    </row>
    <row r="30" spans="1:8" ht="15.75" customHeight="1">
      <c r="A30" s="85" t="s">
        <v>55</v>
      </c>
      <c r="B30" s="95" t="s">
        <v>25</v>
      </c>
      <c r="C30" s="219">
        <v>5830.03</v>
      </c>
      <c r="D30" s="219">
        <v>5633.87</v>
      </c>
      <c r="E30" s="218">
        <f t="shared" si="0"/>
        <v>-196.15999999999985</v>
      </c>
      <c r="F30" s="216">
        <f t="shared" si="2"/>
        <v>96.63535179064259</v>
      </c>
      <c r="H30" s="107"/>
    </row>
    <row r="31" spans="1:8" ht="18" customHeight="1">
      <c r="A31" s="85" t="s">
        <v>230</v>
      </c>
      <c r="B31" s="40" t="s">
        <v>430</v>
      </c>
      <c r="C31" s="219">
        <v>118.09</v>
      </c>
      <c r="D31" s="219">
        <v>118.09</v>
      </c>
      <c r="E31" s="218">
        <f t="shared" si="0"/>
        <v>0</v>
      </c>
      <c r="F31" s="216">
        <f t="shared" si="2"/>
        <v>100</v>
      </c>
      <c r="H31" s="107"/>
    </row>
    <row r="32" spans="1:8" ht="15.75" customHeight="1">
      <c r="A32" s="81">
        <v>1000</v>
      </c>
      <c r="B32" s="94" t="s">
        <v>101</v>
      </c>
      <c r="C32" s="217">
        <f>SUM(C33:C33)</f>
        <v>15</v>
      </c>
      <c r="D32" s="217">
        <f>SUM(D33:D33)</f>
        <v>15</v>
      </c>
      <c r="E32" s="218">
        <f t="shared" si="0"/>
        <v>0</v>
      </c>
      <c r="F32" s="216">
        <f t="shared" si="2"/>
        <v>100</v>
      </c>
      <c r="H32" s="107"/>
    </row>
    <row r="33" spans="1:8" ht="15.75" customHeight="1">
      <c r="A33" s="85" t="s">
        <v>231</v>
      </c>
      <c r="B33" s="95" t="s">
        <v>194</v>
      </c>
      <c r="C33" s="219">
        <v>15</v>
      </c>
      <c r="D33" s="219">
        <v>15</v>
      </c>
      <c r="E33" s="218">
        <f t="shared" si="0"/>
        <v>0</v>
      </c>
      <c r="F33" s="216">
        <f t="shared" si="2"/>
        <v>100</v>
      </c>
      <c r="H33" s="107"/>
    </row>
    <row r="34" spans="1:8" ht="19.5" customHeight="1">
      <c r="A34" s="81">
        <v>1100</v>
      </c>
      <c r="B34" s="94" t="s">
        <v>244</v>
      </c>
      <c r="C34" s="220">
        <f>SUM(C35:C36)</f>
        <v>626.33</v>
      </c>
      <c r="D34" s="220">
        <f>SUM(D35:D36)</f>
        <v>626.33</v>
      </c>
      <c r="E34" s="218">
        <f t="shared" si="0"/>
        <v>0</v>
      </c>
      <c r="F34" s="216">
        <f t="shared" si="2"/>
        <v>100</v>
      </c>
      <c r="H34" s="107"/>
    </row>
    <row r="35" spans="1:8" ht="16.5" customHeight="1">
      <c r="A35" s="85" t="s">
        <v>232</v>
      </c>
      <c r="B35" s="95" t="s">
        <v>233</v>
      </c>
      <c r="C35" s="215">
        <v>626.33</v>
      </c>
      <c r="D35" s="215">
        <v>626.33</v>
      </c>
      <c r="E35" s="218">
        <f>D35-C35</f>
        <v>0</v>
      </c>
      <c r="F35" s="216">
        <f>SUM(D35/C35*100)</f>
        <v>100</v>
      </c>
      <c r="H35" s="107"/>
    </row>
    <row r="36" spans="1:8" ht="15" customHeight="1" hidden="1">
      <c r="A36" s="85" t="s">
        <v>87</v>
      </c>
      <c r="B36" s="95" t="s">
        <v>88</v>
      </c>
      <c r="C36" s="221">
        <v>0</v>
      </c>
      <c r="D36" s="221">
        <v>0</v>
      </c>
      <c r="E36" s="218">
        <f t="shared" si="0"/>
        <v>0</v>
      </c>
      <c r="F36" s="216" t="e">
        <f>SUM(D36/C36*100)</f>
        <v>#DIV/0!</v>
      </c>
      <c r="H36" s="107"/>
    </row>
    <row r="37" spans="1:8" s="96" customFormat="1" ht="24" customHeight="1" hidden="1">
      <c r="A37" s="81" t="s">
        <v>234</v>
      </c>
      <c r="B37" s="94" t="s">
        <v>202</v>
      </c>
      <c r="C37" s="220">
        <f>SUM(C38:C39)</f>
        <v>0</v>
      </c>
      <c r="D37" s="220">
        <f>SUM(D38:D39)</f>
        <v>0</v>
      </c>
      <c r="E37" s="222">
        <f>SUM(E38:E39)</f>
        <v>0</v>
      </c>
      <c r="F37" s="216" t="e">
        <f>SUM(D37/C37*100)</f>
        <v>#DIV/0!</v>
      </c>
      <c r="G37" s="108"/>
      <c r="H37" s="108"/>
    </row>
    <row r="38" spans="1:8" ht="21" customHeight="1" hidden="1">
      <c r="A38" s="85" t="s">
        <v>235</v>
      </c>
      <c r="B38" s="95" t="s">
        <v>203</v>
      </c>
      <c r="C38" s="221"/>
      <c r="D38" s="221"/>
      <c r="E38" s="218">
        <f t="shared" si="0"/>
        <v>0</v>
      </c>
      <c r="F38" s="216" t="e">
        <f t="shared" si="2"/>
        <v>#DIV/0!</v>
      </c>
      <c r="H38" s="107"/>
    </row>
    <row r="39" spans="1:8" ht="31.5" customHeight="1" hidden="1">
      <c r="A39" s="85" t="s">
        <v>236</v>
      </c>
      <c r="B39" s="95" t="s">
        <v>204</v>
      </c>
      <c r="C39" s="221">
        <v>0</v>
      </c>
      <c r="D39" s="221">
        <v>0</v>
      </c>
      <c r="E39" s="218">
        <f t="shared" si="0"/>
        <v>0</v>
      </c>
      <c r="F39" s="216" t="e">
        <f t="shared" si="2"/>
        <v>#DIV/0!</v>
      </c>
      <c r="H39" s="107"/>
    </row>
    <row r="40" spans="1:8" s="96" customFormat="1" ht="30.75" customHeight="1">
      <c r="A40" s="81" t="s">
        <v>237</v>
      </c>
      <c r="B40" s="94" t="s">
        <v>207</v>
      </c>
      <c r="C40" s="220">
        <f>SUM(C41)</f>
        <v>2.5</v>
      </c>
      <c r="D40" s="220">
        <f>SUM(D41)</f>
        <v>1.3</v>
      </c>
      <c r="E40" s="218">
        <f t="shared" si="0"/>
        <v>-1.2</v>
      </c>
      <c r="F40" s="216">
        <f t="shared" si="2"/>
        <v>52</v>
      </c>
      <c r="G40" s="108"/>
      <c r="H40" s="108"/>
    </row>
    <row r="41" spans="1:8" ht="33" customHeight="1">
      <c r="A41" s="85" t="s">
        <v>238</v>
      </c>
      <c r="B41" s="95" t="s">
        <v>239</v>
      </c>
      <c r="C41" s="221">
        <v>2.5</v>
      </c>
      <c r="D41" s="221">
        <v>1.3</v>
      </c>
      <c r="E41" s="218">
        <f t="shared" si="0"/>
        <v>-1.2</v>
      </c>
      <c r="F41" s="216">
        <f t="shared" si="2"/>
        <v>52</v>
      </c>
      <c r="H41" s="107"/>
    </row>
    <row r="42" spans="1:8" ht="16.5" customHeight="1">
      <c r="A42" s="81" t="s">
        <v>240</v>
      </c>
      <c r="B42" s="94" t="s">
        <v>241</v>
      </c>
      <c r="C42" s="223">
        <f>C8+C15+C18+C21+C24+C27+C29+C32+C34+C37+C40</f>
        <v>35092.54</v>
      </c>
      <c r="D42" s="223">
        <f>D8+D15+D18+D21+D24+D29+D32+D34+D27+D37+D40-0.2</f>
        <v>32521.88</v>
      </c>
      <c r="E42" s="224">
        <f>E8+E15+E18+E21+E24+E29+E32+E34+E27+E37+E40</f>
        <v>-2570.4600000000005</v>
      </c>
      <c r="F42" s="216">
        <f t="shared" si="2"/>
        <v>92.67462543321173</v>
      </c>
      <c r="H42" s="107"/>
    </row>
    <row r="43" s="61" customFormat="1" ht="9" customHeight="1">
      <c r="G43" s="200"/>
    </row>
    <row r="44" spans="1:7" s="61" customFormat="1" ht="24.75" customHeight="1">
      <c r="A44" s="98"/>
      <c r="B44" s="98"/>
      <c r="C44" s="98"/>
      <c r="D44" s="99"/>
      <c r="E44" s="100"/>
      <c r="F44" s="100"/>
      <c r="G44" s="200"/>
    </row>
    <row r="45" spans="1:7" s="167" customFormat="1" ht="24.75" customHeight="1">
      <c r="A45" s="350" t="s">
        <v>328</v>
      </c>
      <c r="B45" s="350"/>
      <c r="C45" s="164"/>
      <c r="D45" s="165"/>
      <c r="E45" s="166"/>
      <c r="F45" s="164" t="s">
        <v>329</v>
      </c>
      <c r="G45" s="201"/>
    </row>
    <row r="46" spans="1:6" ht="24.75" customHeight="1">
      <c r="A46" s="101"/>
      <c r="B46" s="101"/>
      <c r="C46" s="101"/>
      <c r="D46" s="101"/>
      <c r="E46" s="101"/>
      <c r="F46" s="101"/>
    </row>
    <row r="47" spans="1:6" ht="24.75" customHeight="1">
      <c r="A47" s="351"/>
      <c r="B47" s="351"/>
      <c r="C47" s="11"/>
      <c r="D47" s="11"/>
      <c r="E47" s="11"/>
      <c r="F47" s="11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</sheetData>
  <sheetProtection/>
  <mergeCells count="5">
    <mergeCell ref="A45:B45"/>
    <mergeCell ref="A47:B47"/>
    <mergeCell ref="C2:F2"/>
    <mergeCell ref="C1:F1"/>
    <mergeCell ref="A4:F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zoomScale="90" zoomScaleNormal="90" zoomScalePageLayoutView="0" workbookViewId="0" topLeftCell="A25">
      <selection activeCell="D29" sqref="D29"/>
    </sheetView>
  </sheetViews>
  <sheetFormatPr defaultColWidth="9.00390625" defaultRowHeight="12.75"/>
  <cols>
    <col min="1" max="1" width="31.875" style="12" customWidth="1"/>
    <col min="2" max="2" width="44.125" style="0" customWidth="1"/>
    <col min="3" max="3" width="17.875" style="130" customWidth="1"/>
    <col min="4" max="4" width="17.50390625" style="0" customWidth="1"/>
    <col min="5" max="5" width="4.00390625" style="0" customWidth="1"/>
  </cols>
  <sheetData>
    <row r="2" spans="3:7" ht="30" customHeight="1">
      <c r="C2" s="357" t="s">
        <v>270</v>
      </c>
      <c r="D2" s="357"/>
      <c r="E2" s="357"/>
      <c r="F2" s="77"/>
      <c r="G2" s="75"/>
    </row>
    <row r="3" spans="1:7" ht="67.5" customHeight="1">
      <c r="A3" s="72"/>
      <c r="B3" s="11"/>
      <c r="C3" s="352" t="s">
        <v>311</v>
      </c>
      <c r="D3" s="261"/>
      <c r="E3" s="261"/>
      <c r="F3" s="1"/>
      <c r="G3" s="73"/>
    </row>
    <row r="5" spans="1:4" ht="39" customHeight="1">
      <c r="A5" s="356" t="s">
        <v>484</v>
      </c>
      <c r="B5" s="356"/>
      <c r="C5" s="356"/>
      <c r="D5" s="356"/>
    </row>
    <row r="7" ht="15">
      <c r="D7" s="77" t="s">
        <v>243</v>
      </c>
    </row>
    <row r="8" spans="1:4" ht="87" customHeight="1">
      <c r="A8" s="128" t="s">
        <v>252</v>
      </c>
      <c r="B8" s="128" t="s">
        <v>253</v>
      </c>
      <c r="C8" s="131" t="s">
        <v>491</v>
      </c>
      <c r="D8" s="128" t="s">
        <v>492</v>
      </c>
    </row>
    <row r="9" spans="1:4" ht="15" customHeight="1">
      <c r="A9" s="128">
        <v>1</v>
      </c>
      <c r="B9" s="128">
        <v>2</v>
      </c>
      <c r="C9" s="134">
        <v>3</v>
      </c>
      <c r="D9" s="135">
        <v>4</v>
      </c>
    </row>
    <row r="10" spans="1:4" ht="34.5" customHeight="1">
      <c r="A10" s="128"/>
      <c r="B10" s="137" t="s">
        <v>319</v>
      </c>
      <c r="C10" s="241">
        <f>C11</f>
        <v>5311.3</v>
      </c>
      <c r="D10" s="241">
        <f>D11</f>
        <v>1069.3</v>
      </c>
    </row>
    <row r="11" spans="1:4" ht="34.5" customHeight="1">
      <c r="A11" s="136"/>
      <c r="B11" s="137" t="s">
        <v>42</v>
      </c>
      <c r="C11" s="132">
        <v>5311.3</v>
      </c>
      <c r="D11" s="132">
        <v>1069.3</v>
      </c>
    </row>
    <row r="12" spans="1:4" ht="14.25" customHeight="1">
      <c r="A12" s="136"/>
      <c r="B12" s="138" t="s">
        <v>254</v>
      </c>
      <c r="C12" s="225"/>
      <c r="D12" s="226"/>
    </row>
    <row r="13" spans="1:4" ht="34.5" customHeight="1" hidden="1">
      <c r="A13" s="136" t="s">
        <v>255</v>
      </c>
      <c r="B13" s="138" t="s">
        <v>256</v>
      </c>
      <c r="C13" s="227">
        <f>C17+C14</f>
        <v>0</v>
      </c>
      <c r="D13" s="227">
        <f>D17+D14</f>
        <v>0</v>
      </c>
    </row>
    <row r="14" spans="1:4" ht="15" customHeight="1" hidden="1">
      <c r="A14" s="354" t="s">
        <v>257</v>
      </c>
      <c r="B14" s="355" t="s">
        <v>258</v>
      </c>
      <c r="C14" s="358">
        <f>C16</f>
        <v>0</v>
      </c>
      <c r="D14" s="358">
        <f>D16</f>
        <v>0</v>
      </c>
    </row>
    <row r="15" spans="1:4" ht="20.25" customHeight="1" hidden="1">
      <c r="A15" s="354"/>
      <c r="B15" s="355"/>
      <c r="C15" s="359"/>
      <c r="D15" s="359"/>
    </row>
    <row r="16" spans="1:4" ht="47.25" customHeight="1" hidden="1">
      <c r="A16" s="136" t="s">
        <v>259</v>
      </c>
      <c r="B16" s="139" t="s">
        <v>260</v>
      </c>
      <c r="C16" s="226">
        <v>0</v>
      </c>
      <c r="D16" s="226">
        <v>0</v>
      </c>
    </row>
    <row r="17" spans="1:4" ht="47.25" customHeight="1" hidden="1">
      <c r="A17" s="136" t="s">
        <v>261</v>
      </c>
      <c r="B17" s="139" t="s">
        <v>262</v>
      </c>
      <c r="C17" s="226">
        <v>0</v>
      </c>
      <c r="D17" s="226">
        <v>0</v>
      </c>
    </row>
    <row r="18" spans="1:4" ht="49.5" customHeight="1" hidden="1">
      <c r="A18" s="136" t="s">
        <v>263</v>
      </c>
      <c r="B18" s="139" t="s">
        <v>264</v>
      </c>
      <c r="C18" s="226"/>
      <c r="D18" s="226"/>
    </row>
    <row r="19" spans="1:4" ht="50.25" customHeight="1">
      <c r="A19" s="145" t="s">
        <v>431</v>
      </c>
      <c r="B19" s="138" t="s">
        <v>436</v>
      </c>
      <c r="C19" s="226">
        <f>C20+C22</f>
        <v>1500</v>
      </c>
      <c r="D19" s="226">
        <f>D20+D22</f>
        <v>1500</v>
      </c>
    </row>
    <row r="20" spans="1:4" ht="41.25" customHeight="1">
      <c r="A20" s="136" t="s">
        <v>432</v>
      </c>
      <c r="B20" s="139" t="s">
        <v>258</v>
      </c>
      <c r="C20" s="226">
        <f>C21</f>
        <v>3500</v>
      </c>
      <c r="D20" s="226">
        <f>D21</f>
        <v>3500</v>
      </c>
    </row>
    <row r="21" spans="1:4" ht="48.75" customHeight="1">
      <c r="A21" s="136" t="s">
        <v>433</v>
      </c>
      <c r="B21" s="139" t="s">
        <v>260</v>
      </c>
      <c r="C21" s="226">
        <v>3500</v>
      </c>
      <c r="D21" s="226">
        <v>3500</v>
      </c>
    </row>
    <row r="22" spans="1:4" ht="48.75" customHeight="1">
      <c r="A22" s="136" t="s">
        <v>434</v>
      </c>
      <c r="B22" s="139" t="s">
        <v>262</v>
      </c>
      <c r="C22" s="226">
        <f>C23</f>
        <v>-2000</v>
      </c>
      <c r="D22" s="226">
        <f>D23</f>
        <v>-2000</v>
      </c>
    </row>
    <row r="23" spans="1:4" ht="48.75" customHeight="1">
      <c r="A23" s="136" t="s">
        <v>435</v>
      </c>
      <c r="B23" s="139" t="s">
        <v>264</v>
      </c>
      <c r="C23" s="226">
        <v>-2000</v>
      </c>
      <c r="D23" s="226">
        <v>-2000</v>
      </c>
    </row>
    <row r="24" spans="1:4" ht="34.5" customHeight="1">
      <c r="A24" s="140" t="s">
        <v>28</v>
      </c>
      <c r="B24" s="141" t="s">
        <v>43</v>
      </c>
      <c r="C24" s="228">
        <f>C29+C25</f>
        <v>3811.199999999997</v>
      </c>
      <c r="D24" s="242">
        <f>D29+D25</f>
        <v>-430.6900000000023</v>
      </c>
    </row>
    <row r="25" spans="1:4" ht="34.5" customHeight="1">
      <c r="A25" s="142" t="s">
        <v>29</v>
      </c>
      <c r="B25" s="14" t="s">
        <v>30</v>
      </c>
      <c r="C25" s="132">
        <f aca="true" t="shared" si="0" ref="C25:D27">C26</f>
        <v>-33481</v>
      </c>
      <c r="D25" s="132">
        <f t="shared" si="0"/>
        <v>-35527.29</v>
      </c>
    </row>
    <row r="26" spans="1:4" ht="34.5" customHeight="1">
      <c r="A26" s="142" t="s">
        <v>31</v>
      </c>
      <c r="B26" s="14" t="s">
        <v>32</v>
      </c>
      <c r="C26" s="133">
        <f t="shared" si="0"/>
        <v>-33481</v>
      </c>
      <c r="D26" s="133">
        <f t="shared" si="0"/>
        <v>-35527.29</v>
      </c>
    </row>
    <row r="27" spans="1:4" ht="34.5" customHeight="1">
      <c r="A27" s="142" t="s">
        <v>33</v>
      </c>
      <c r="B27" s="14" t="s">
        <v>34</v>
      </c>
      <c r="C27" s="133">
        <f t="shared" si="0"/>
        <v>-33481</v>
      </c>
      <c r="D27" s="133">
        <f t="shared" si="0"/>
        <v>-35527.29</v>
      </c>
    </row>
    <row r="28" spans="1:4" ht="34.5" customHeight="1">
      <c r="A28" s="142" t="s">
        <v>265</v>
      </c>
      <c r="B28" s="14" t="s">
        <v>266</v>
      </c>
      <c r="C28" s="133">
        <v>-33481</v>
      </c>
      <c r="D28" s="133">
        <v>-35527.29</v>
      </c>
    </row>
    <row r="29" spans="1:4" ht="24.75" customHeight="1">
      <c r="A29" s="142" t="s">
        <v>35</v>
      </c>
      <c r="B29" s="14" t="s">
        <v>36</v>
      </c>
      <c r="C29" s="133">
        <f aca="true" t="shared" si="1" ref="C29:D31">C30</f>
        <v>37292.2</v>
      </c>
      <c r="D29" s="133">
        <f t="shared" si="1"/>
        <v>35096.6</v>
      </c>
    </row>
    <row r="30" spans="1:4" ht="33" customHeight="1">
      <c r="A30" s="142" t="s">
        <v>37</v>
      </c>
      <c r="B30" s="14" t="s">
        <v>267</v>
      </c>
      <c r="C30" s="133">
        <f t="shared" si="1"/>
        <v>37292.2</v>
      </c>
      <c r="D30" s="133">
        <f t="shared" si="1"/>
        <v>35096.6</v>
      </c>
    </row>
    <row r="31" spans="1:4" ht="34.5" customHeight="1">
      <c r="A31" s="142" t="s">
        <v>38</v>
      </c>
      <c r="B31" s="14" t="s">
        <v>318</v>
      </c>
      <c r="C31" s="133">
        <f t="shared" si="1"/>
        <v>37292.2</v>
      </c>
      <c r="D31" s="133">
        <f t="shared" si="1"/>
        <v>35096.6</v>
      </c>
    </row>
    <row r="32" spans="1:4" ht="34.5" customHeight="1">
      <c r="A32" s="142" t="s">
        <v>268</v>
      </c>
      <c r="B32" s="14" t="s">
        <v>269</v>
      </c>
      <c r="C32" s="133">
        <v>37292.2</v>
      </c>
      <c r="D32" s="133">
        <v>35096.6</v>
      </c>
    </row>
    <row r="36" spans="1:7" s="167" customFormat="1" ht="24.75" customHeight="1">
      <c r="A36" s="350" t="s">
        <v>328</v>
      </c>
      <c r="B36" s="350"/>
      <c r="C36" s="164"/>
      <c r="D36" s="164" t="s">
        <v>329</v>
      </c>
      <c r="E36" s="166"/>
      <c r="G36" s="166"/>
    </row>
  </sheetData>
  <sheetProtection/>
  <mergeCells count="8">
    <mergeCell ref="A14:A15"/>
    <mergeCell ref="B14:B15"/>
    <mergeCell ref="A5:D5"/>
    <mergeCell ref="A36:B36"/>
    <mergeCell ref="C2:E2"/>
    <mergeCell ref="C3:E3"/>
    <mergeCell ref="C14:C15"/>
    <mergeCell ref="D14:D1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9"/>
  <sheetViews>
    <sheetView zoomScale="90" zoomScaleNormal="90" zoomScalePageLayoutView="0" workbookViewId="0" topLeftCell="A1">
      <selection activeCell="D28" sqref="D28"/>
    </sheetView>
  </sheetViews>
  <sheetFormatPr defaultColWidth="9.00390625" defaultRowHeight="12.75"/>
  <cols>
    <col min="1" max="1" width="12.375" style="0" customWidth="1"/>
    <col min="2" max="2" width="73.875" style="0" customWidth="1"/>
    <col min="3" max="3" width="16.625" style="126" customWidth="1"/>
    <col min="4" max="4" width="14.875" style="126" customWidth="1"/>
    <col min="5" max="5" width="14.125" style="0" customWidth="1"/>
    <col min="6" max="6" width="0.12890625" style="0" hidden="1" customWidth="1"/>
    <col min="7" max="7" width="5.50390625" style="0" customWidth="1"/>
    <col min="8" max="8" width="15.625" style="0" hidden="1" customWidth="1"/>
  </cols>
  <sheetData>
    <row r="2" spans="3:5" ht="21" customHeight="1">
      <c r="C2" s="357" t="s">
        <v>271</v>
      </c>
      <c r="D2" s="357"/>
      <c r="E2" s="357"/>
    </row>
    <row r="3" spans="1:9" s="117" customFormat="1" ht="101.25" customHeight="1">
      <c r="A3" s="115"/>
      <c r="B3" s="115"/>
      <c r="C3" s="360" t="s">
        <v>312</v>
      </c>
      <c r="D3" s="261"/>
      <c r="E3" s="261"/>
      <c r="F3" s="116"/>
      <c r="G3" s="116"/>
      <c r="H3" s="116"/>
      <c r="I3" s="116"/>
    </row>
    <row r="4" spans="1:9" ht="16.5" customHeight="1" hidden="1">
      <c r="A4" s="11"/>
      <c r="B4" s="11"/>
      <c r="C4" s="118"/>
      <c r="D4" s="118"/>
      <c r="E4" s="109"/>
      <c r="F4" s="109"/>
      <c r="G4" s="109"/>
      <c r="H4" s="109"/>
      <c r="I4" s="1"/>
    </row>
    <row r="5" spans="1:8" ht="29.25" customHeight="1" hidden="1">
      <c r="A5" s="11"/>
      <c r="B5" s="11"/>
      <c r="C5" s="118"/>
      <c r="D5" s="118"/>
      <c r="E5" s="74"/>
      <c r="F5" s="74"/>
      <c r="G5" s="40"/>
      <c r="H5" s="11"/>
    </row>
    <row r="6" spans="1:8" s="115" customFormat="1" ht="28.5" customHeight="1">
      <c r="A6" s="361" t="s">
        <v>485</v>
      </c>
      <c r="B6" s="361"/>
      <c r="C6" s="361"/>
      <c r="D6" s="361"/>
      <c r="E6" s="361"/>
      <c r="F6" s="361"/>
      <c r="G6" s="361"/>
      <c r="H6" s="362"/>
    </row>
    <row r="7" spans="1:8" s="115" customFormat="1" ht="19.5" customHeight="1">
      <c r="A7" s="361"/>
      <c r="B7" s="361"/>
      <c r="C7" s="361"/>
      <c r="D7" s="361"/>
      <c r="E7" s="361"/>
      <c r="F7" s="361"/>
      <c r="G7" s="361"/>
      <c r="H7" s="362"/>
    </row>
    <row r="8" spans="1:8" ht="27.75" customHeight="1">
      <c r="A8" s="11"/>
      <c r="B8" s="52"/>
      <c r="C8" s="119"/>
      <c r="D8" s="119"/>
      <c r="E8" s="120" t="s">
        <v>243</v>
      </c>
      <c r="F8" s="76"/>
      <c r="G8" s="52"/>
      <c r="H8" s="77" t="s">
        <v>245</v>
      </c>
    </row>
    <row r="9" spans="1:8" ht="39.75" customHeight="1">
      <c r="A9" s="144" t="s">
        <v>248</v>
      </c>
      <c r="B9" s="145" t="s">
        <v>145</v>
      </c>
      <c r="C9" s="143" t="s">
        <v>486</v>
      </c>
      <c r="D9" s="143" t="s">
        <v>487</v>
      </c>
      <c r="E9" s="143" t="s">
        <v>249</v>
      </c>
      <c r="F9" s="121"/>
      <c r="G9" s="121"/>
      <c r="H9" s="122"/>
    </row>
    <row r="10" spans="1:8" ht="33" customHeight="1">
      <c r="A10" s="146">
        <v>1</v>
      </c>
      <c r="B10" s="169" t="s">
        <v>437</v>
      </c>
      <c r="C10" s="170">
        <v>100</v>
      </c>
      <c r="D10" s="170">
        <v>100</v>
      </c>
      <c r="E10" s="171">
        <f>D10/C10*100</f>
        <v>100</v>
      </c>
      <c r="F10" s="123"/>
      <c r="G10" s="124"/>
      <c r="H10" s="124"/>
    </row>
    <row r="11" spans="1:8" ht="32.25" customHeight="1">
      <c r="A11" s="146">
        <v>2</v>
      </c>
      <c r="B11" s="169" t="s">
        <v>387</v>
      </c>
      <c r="C11" s="170">
        <v>100</v>
      </c>
      <c r="D11" s="170">
        <v>100</v>
      </c>
      <c r="E11" s="171">
        <f>D11/C11*100</f>
        <v>100</v>
      </c>
      <c r="F11" s="125"/>
      <c r="G11" s="125"/>
      <c r="H11" s="125"/>
    </row>
    <row r="12" spans="1:8" ht="47.25" customHeight="1">
      <c r="A12" s="146">
        <v>3</v>
      </c>
      <c r="B12" s="169" t="s">
        <v>438</v>
      </c>
      <c r="C12" s="170">
        <v>255.7</v>
      </c>
      <c r="D12" s="170">
        <v>255.7</v>
      </c>
      <c r="E12" s="171">
        <f aca="true" t="shared" si="0" ref="E12:E26">D12/C12*100</f>
        <v>100</v>
      </c>
      <c r="F12" s="114"/>
      <c r="G12" s="11"/>
      <c r="H12" s="11"/>
    </row>
    <row r="13" spans="1:8" ht="68.25" customHeight="1">
      <c r="A13" s="146">
        <v>4</v>
      </c>
      <c r="B13" s="169" t="s">
        <v>506</v>
      </c>
      <c r="C13" s="170">
        <v>10</v>
      </c>
      <c r="D13" s="170">
        <v>10</v>
      </c>
      <c r="E13" s="171">
        <f>D13/C13*100</f>
        <v>100</v>
      </c>
      <c r="F13" s="11"/>
      <c r="G13" s="11"/>
      <c r="H13" s="11"/>
    </row>
    <row r="14" spans="1:5" ht="48" customHeight="1">
      <c r="A14" s="146">
        <v>5</v>
      </c>
      <c r="B14" s="169" t="s">
        <v>599</v>
      </c>
      <c r="C14" s="170">
        <v>30</v>
      </c>
      <c r="D14" s="170">
        <v>29.6</v>
      </c>
      <c r="E14" s="171">
        <f t="shared" si="0"/>
        <v>98.66666666666667</v>
      </c>
    </row>
    <row r="15" spans="1:5" ht="48" customHeight="1">
      <c r="A15" s="146"/>
      <c r="B15" s="147" t="s">
        <v>522</v>
      </c>
      <c r="C15" s="170">
        <v>15</v>
      </c>
      <c r="D15" s="170">
        <v>15</v>
      </c>
      <c r="E15" s="171">
        <f t="shared" si="0"/>
        <v>100</v>
      </c>
    </row>
    <row r="16" spans="1:5" ht="83.25" customHeight="1">
      <c r="A16" s="146">
        <v>6</v>
      </c>
      <c r="B16" s="147" t="s">
        <v>600</v>
      </c>
      <c r="C16" s="172">
        <v>6745.6</v>
      </c>
      <c r="D16" s="172">
        <v>5365.8</v>
      </c>
      <c r="E16" s="171">
        <f t="shared" si="0"/>
        <v>79.54518500948767</v>
      </c>
    </row>
    <row r="17" spans="1:5" ht="37.5" customHeight="1">
      <c r="A17" s="146">
        <v>10</v>
      </c>
      <c r="B17" s="169" t="s">
        <v>601</v>
      </c>
      <c r="C17" s="170">
        <v>653.8</v>
      </c>
      <c r="D17" s="170">
        <v>653.8</v>
      </c>
      <c r="E17" s="171">
        <f t="shared" si="0"/>
        <v>100</v>
      </c>
    </row>
    <row r="18" spans="1:5" ht="62.25">
      <c r="A18" s="146">
        <v>11</v>
      </c>
      <c r="B18" s="169" t="s">
        <v>602</v>
      </c>
      <c r="C18" s="170">
        <v>1710</v>
      </c>
      <c r="D18" s="170">
        <v>1710</v>
      </c>
      <c r="E18" s="171">
        <f t="shared" si="0"/>
        <v>100</v>
      </c>
    </row>
    <row r="19" spans="1:5" ht="46.5">
      <c r="A19" s="146">
        <v>12</v>
      </c>
      <c r="B19" s="148" t="s">
        <v>603</v>
      </c>
      <c r="C19" s="173">
        <v>2918.8</v>
      </c>
      <c r="D19" s="173">
        <v>2900.9</v>
      </c>
      <c r="E19" s="171">
        <f t="shared" si="0"/>
        <v>99.38673427435933</v>
      </c>
    </row>
    <row r="20" spans="1:5" ht="30.75" customHeight="1">
      <c r="A20" s="146">
        <v>13</v>
      </c>
      <c r="B20" s="148" t="s">
        <v>439</v>
      </c>
      <c r="C20" s="173">
        <v>70.1</v>
      </c>
      <c r="D20" s="173">
        <v>70.1</v>
      </c>
      <c r="E20" s="171">
        <f t="shared" si="0"/>
        <v>100</v>
      </c>
    </row>
    <row r="21" spans="1:5" ht="15">
      <c r="A21" s="146">
        <v>14</v>
      </c>
      <c r="B21" s="148" t="s">
        <v>413</v>
      </c>
      <c r="C21" s="173">
        <v>10</v>
      </c>
      <c r="D21" s="173">
        <v>10</v>
      </c>
      <c r="E21" s="171">
        <f t="shared" si="0"/>
        <v>100</v>
      </c>
    </row>
    <row r="22" spans="1:5" ht="15">
      <c r="A22" s="146">
        <v>14</v>
      </c>
      <c r="B22" s="148" t="s">
        <v>604</v>
      </c>
      <c r="C22" s="173">
        <v>5948.1</v>
      </c>
      <c r="D22" s="173">
        <v>5751.9</v>
      </c>
      <c r="E22" s="171">
        <f t="shared" si="0"/>
        <v>96.70146769556663</v>
      </c>
    </row>
    <row r="23" spans="1:5" ht="48.75" customHeight="1">
      <c r="A23" s="146">
        <v>18</v>
      </c>
      <c r="B23" s="149" t="s">
        <v>605</v>
      </c>
      <c r="C23" s="173">
        <v>626.3</v>
      </c>
      <c r="D23" s="173">
        <v>626.3</v>
      </c>
      <c r="E23" s="171">
        <f t="shared" si="0"/>
        <v>100</v>
      </c>
    </row>
    <row r="24" spans="1:5" ht="18" customHeight="1">
      <c r="A24" s="146">
        <v>19</v>
      </c>
      <c r="B24" s="149" t="s">
        <v>606</v>
      </c>
      <c r="C24" s="173">
        <v>23.5</v>
      </c>
      <c r="D24" s="173">
        <v>23.5</v>
      </c>
      <c r="E24" s="171">
        <f t="shared" si="0"/>
        <v>100</v>
      </c>
    </row>
    <row r="25" spans="1:5" ht="33" customHeight="1">
      <c r="A25" s="146">
        <v>20</v>
      </c>
      <c r="B25" s="149" t="s">
        <v>607</v>
      </c>
      <c r="C25" s="173">
        <v>15</v>
      </c>
      <c r="D25" s="173">
        <v>15</v>
      </c>
      <c r="E25" s="171">
        <f t="shared" si="0"/>
        <v>100</v>
      </c>
    </row>
    <row r="26" spans="1:5" ht="15">
      <c r="A26" s="150"/>
      <c r="B26" s="32" t="s">
        <v>250</v>
      </c>
      <c r="C26" s="174">
        <f>SUM(C10:C25)</f>
        <v>19231.9</v>
      </c>
      <c r="D26" s="174">
        <f>SUM(D10:D25)</f>
        <v>17637.600000000002</v>
      </c>
      <c r="E26" s="254">
        <f t="shared" si="0"/>
        <v>91.71012744450626</v>
      </c>
    </row>
    <row r="28" ht="33" customHeight="1"/>
    <row r="29" spans="1:5" s="115" customFormat="1" ht="18">
      <c r="A29" s="363" t="s">
        <v>328</v>
      </c>
      <c r="B29" s="363"/>
      <c r="C29" s="127"/>
      <c r="D29" s="127"/>
      <c r="E29" s="115" t="s">
        <v>329</v>
      </c>
    </row>
  </sheetData>
  <sheetProtection/>
  <mergeCells count="4">
    <mergeCell ref="C3:E3"/>
    <mergeCell ref="A6:H7"/>
    <mergeCell ref="A29:B29"/>
    <mergeCell ref="C2:E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7.875" style="0" customWidth="1"/>
    <col min="2" max="2" width="39.875" style="0" customWidth="1"/>
    <col min="3" max="3" width="14.875" style="0" customWidth="1"/>
    <col min="4" max="4" width="14.50390625" style="0" customWidth="1"/>
    <col min="5" max="5" width="13.50390625" style="0" customWidth="1"/>
    <col min="6" max="6" width="13.625" style="0" customWidth="1"/>
    <col min="7" max="7" width="2.875" style="0" customWidth="1"/>
  </cols>
  <sheetData>
    <row r="1" spans="3:6" ht="36.75" customHeight="1">
      <c r="C1" s="357" t="s">
        <v>251</v>
      </c>
      <c r="D1" s="357"/>
      <c r="E1" s="357"/>
      <c r="F1" s="357"/>
    </row>
    <row r="2" spans="1:7" ht="69.75" customHeight="1">
      <c r="A2" s="11"/>
      <c r="B2" s="11"/>
      <c r="D2" s="352" t="s">
        <v>313</v>
      </c>
      <c r="E2" s="352"/>
      <c r="F2" s="352"/>
      <c r="G2" s="1"/>
    </row>
    <row r="3" spans="1:6" ht="25.5" customHeight="1">
      <c r="A3" s="256" t="s">
        <v>488</v>
      </c>
      <c r="B3" s="256"/>
      <c r="C3" s="256"/>
      <c r="D3" s="256"/>
      <c r="E3" s="256"/>
      <c r="F3" s="353"/>
    </row>
    <row r="4" spans="1:6" ht="21.75" customHeight="1">
      <c r="A4" s="256"/>
      <c r="B4" s="256"/>
      <c r="C4" s="256"/>
      <c r="D4" s="256"/>
      <c r="E4" s="256"/>
      <c r="F4" s="353"/>
    </row>
    <row r="5" spans="1:6" ht="27.75" customHeight="1">
      <c r="A5" s="11"/>
      <c r="B5" s="52"/>
      <c r="C5" s="76"/>
      <c r="D5" s="76"/>
      <c r="E5" s="52"/>
      <c r="F5" s="77" t="s">
        <v>243</v>
      </c>
    </row>
    <row r="6" spans="1:6" ht="66.75" customHeight="1">
      <c r="A6" s="78"/>
      <c r="B6" s="152" t="s">
        <v>145</v>
      </c>
      <c r="C6" s="79" t="s">
        <v>56</v>
      </c>
      <c r="D6" s="79" t="s">
        <v>489</v>
      </c>
      <c r="E6" s="80" t="s">
        <v>490</v>
      </c>
      <c r="F6" s="110" t="s">
        <v>246</v>
      </c>
    </row>
    <row r="7" spans="1:6" ht="17.25" customHeight="1">
      <c r="A7" s="85" t="s">
        <v>99</v>
      </c>
      <c r="B7" s="87" t="s">
        <v>100</v>
      </c>
      <c r="C7" s="104">
        <v>50</v>
      </c>
      <c r="D7" s="104">
        <v>50</v>
      </c>
      <c r="E7" s="111">
        <v>0</v>
      </c>
      <c r="F7" s="112" t="s">
        <v>247</v>
      </c>
    </row>
    <row r="8" spans="1:6" ht="16.5" customHeight="1">
      <c r="A8" s="81"/>
      <c r="B8" s="94" t="s">
        <v>241</v>
      </c>
      <c r="C8" s="105">
        <f>C7</f>
        <v>50</v>
      </c>
      <c r="D8" s="105">
        <f>D7</f>
        <v>50</v>
      </c>
      <c r="E8" s="105">
        <f>E7</f>
        <v>0</v>
      </c>
      <c r="F8" s="105" t="str">
        <f>F7</f>
        <v> -</v>
      </c>
    </row>
    <row r="9" spans="1:6" ht="15">
      <c r="A9" s="113"/>
      <c r="B9" s="113"/>
      <c r="C9" s="114"/>
      <c r="D9" s="114"/>
      <c r="E9" s="11"/>
      <c r="F9" s="11"/>
    </row>
    <row r="10" spans="1:6" ht="15">
      <c r="A10" s="113"/>
      <c r="B10" s="113"/>
      <c r="C10" s="114"/>
      <c r="D10" s="114"/>
      <c r="E10" s="11"/>
      <c r="F10" s="11"/>
    </row>
    <row r="11" spans="1:6" ht="15">
      <c r="A11" s="11"/>
      <c r="B11" s="11"/>
      <c r="C11" s="11"/>
      <c r="D11" s="11"/>
      <c r="E11" s="11"/>
      <c r="F11" s="11"/>
    </row>
    <row r="12" spans="1:6" ht="15" customHeight="1">
      <c r="A12" s="11"/>
      <c r="B12" s="11"/>
      <c r="C12" s="11"/>
      <c r="D12" s="11"/>
      <c r="E12" s="11"/>
      <c r="F12" s="11"/>
    </row>
    <row r="13" spans="1:6" s="168" customFormat="1" ht="35.25" customHeight="1">
      <c r="A13" s="364" t="s">
        <v>372</v>
      </c>
      <c r="B13" s="364"/>
      <c r="C13" s="261"/>
      <c r="D13" s="115"/>
      <c r="E13" s="115"/>
      <c r="F13" s="71" t="s">
        <v>329</v>
      </c>
    </row>
  </sheetData>
  <sheetProtection/>
  <mergeCells count="4">
    <mergeCell ref="A3:F4"/>
    <mergeCell ref="C1:F1"/>
    <mergeCell ref="D2:F2"/>
    <mergeCell ref="A13:C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70" zoomScaleNormal="70" zoomScalePageLayoutView="0" workbookViewId="0" topLeftCell="A1">
      <selection activeCell="A18" sqref="A18"/>
    </sheetView>
  </sheetViews>
  <sheetFormatPr defaultColWidth="9.00390625" defaultRowHeight="12.75"/>
  <cols>
    <col min="1" max="1" width="21.875" style="0" customWidth="1"/>
    <col min="2" max="2" width="30.50390625" style="0" customWidth="1"/>
    <col min="3" max="3" width="42.125" style="0" customWidth="1"/>
    <col min="4" max="4" width="15.125" style="0" customWidth="1"/>
    <col min="5" max="5" width="20.375" style="0" customWidth="1"/>
    <col min="6" max="6" width="1.37890625" style="0" customWidth="1"/>
    <col min="7" max="7" width="0.5" style="0" customWidth="1"/>
    <col min="8" max="8" width="1.37890625" style="0" customWidth="1"/>
  </cols>
  <sheetData>
    <row r="2" spans="3:6" ht="36.75" customHeight="1">
      <c r="C2" s="357" t="s">
        <v>281</v>
      </c>
      <c r="D2" s="357"/>
      <c r="E2" s="357"/>
      <c r="F2" s="357"/>
    </row>
    <row r="3" spans="1:7" ht="125.25" customHeight="1">
      <c r="A3" s="11"/>
      <c r="B3" s="11"/>
      <c r="D3" s="352" t="s">
        <v>314</v>
      </c>
      <c r="E3" s="352"/>
      <c r="F3" s="352"/>
      <c r="G3" s="1"/>
    </row>
    <row r="4" spans="1:6" ht="25.5" customHeight="1">
      <c r="A4" s="361" t="s">
        <v>495</v>
      </c>
      <c r="B4" s="361"/>
      <c r="C4" s="361"/>
      <c r="D4" s="361"/>
      <c r="E4" s="361"/>
      <c r="F4" s="362"/>
    </row>
    <row r="5" spans="1:6" ht="21.75" customHeight="1">
      <c r="A5" s="361"/>
      <c r="B5" s="361"/>
      <c r="C5" s="361"/>
      <c r="D5" s="361"/>
      <c r="E5" s="361"/>
      <c r="F5" s="362"/>
    </row>
    <row r="6" spans="1:6" ht="17.25">
      <c r="A6" s="168"/>
      <c r="B6" s="168"/>
      <c r="C6" s="168"/>
      <c r="D6" s="168"/>
      <c r="E6" s="168"/>
      <c r="F6" s="168"/>
    </row>
    <row r="7" spans="1:6" ht="17.25">
      <c r="A7" s="168"/>
      <c r="B7" s="168"/>
      <c r="C7" s="168"/>
      <c r="D7" s="168"/>
      <c r="E7" s="168"/>
      <c r="F7" s="168"/>
    </row>
    <row r="8" spans="1:6" ht="39" customHeight="1">
      <c r="A8" s="366" t="s">
        <v>440</v>
      </c>
      <c r="B8" s="366"/>
      <c r="C8" s="366"/>
      <c r="D8" s="366"/>
      <c r="E8" s="366"/>
      <c r="F8" s="366"/>
    </row>
    <row r="9" spans="1:6" ht="18">
      <c r="A9" s="366" t="s">
        <v>272</v>
      </c>
      <c r="B9" s="366"/>
      <c r="C9" s="366"/>
      <c r="D9" s="198">
        <v>16</v>
      </c>
      <c r="E9" s="175"/>
      <c r="F9" s="175"/>
    </row>
    <row r="10" spans="1:6" ht="18">
      <c r="A10" s="164" t="s">
        <v>273</v>
      </c>
      <c r="B10" s="365" t="s">
        <v>274</v>
      </c>
      <c r="C10" s="365"/>
      <c r="D10" s="165">
        <v>1</v>
      </c>
      <c r="E10" s="164"/>
      <c r="F10" s="164"/>
    </row>
    <row r="11" spans="1:6" ht="18">
      <c r="A11" s="164"/>
      <c r="B11" s="365" t="s">
        <v>275</v>
      </c>
      <c r="C11" s="365"/>
      <c r="D11" s="165">
        <v>13</v>
      </c>
      <c r="E11" s="164"/>
      <c r="F11" s="164"/>
    </row>
    <row r="12" spans="1:6" ht="18">
      <c r="A12" s="164"/>
      <c r="B12" s="176" t="s">
        <v>276</v>
      </c>
      <c r="C12" s="176"/>
      <c r="D12" s="165">
        <v>2</v>
      </c>
      <c r="E12" s="164"/>
      <c r="F12" s="164"/>
    </row>
    <row r="13" spans="1:6" ht="18">
      <c r="A13" s="365" t="s">
        <v>315</v>
      </c>
      <c r="B13" s="365"/>
      <c r="C13" s="365"/>
      <c r="D13" s="165" t="s">
        <v>496</v>
      </c>
      <c r="E13" s="164"/>
      <c r="F13" s="164"/>
    </row>
    <row r="14" spans="1:6" ht="18">
      <c r="A14" s="365" t="s">
        <v>277</v>
      </c>
      <c r="B14" s="365"/>
      <c r="C14" s="365"/>
      <c r="D14" s="165" t="s">
        <v>497</v>
      </c>
      <c r="E14" s="164"/>
      <c r="F14" s="164"/>
    </row>
    <row r="15" spans="1:6" ht="26.25" customHeight="1">
      <c r="A15" s="350" t="s">
        <v>278</v>
      </c>
      <c r="B15" s="350"/>
      <c r="C15" s="350"/>
      <c r="D15" s="165" t="s">
        <v>316</v>
      </c>
      <c r="E15" s="166"/>
      <c r="F15" s="166"/>
    </row>
    <row r="16" spans="1:6" ht="18">
      <c r="A16" s="164" t="s">
        <v>279</v>
      </c>
      <c r="B16" s="164"/>
      <c r="C16" s="164"/>
      <c r="D16" s="165" t="s">
        <v>498</v>
      </c>
      <c r="E16" s="166"/>
      <c r="F16" s="166"/>
    </row>
    <row r="17" spans="1:6" ht="18">
      <c r="A17" s="164" t="s">
        <v>280</v>
      </c>
      <c r="B17" s="164"/>
      <c r="C17" s="164"/>
      <c r="D17" s="165" t="s">
        <v>316</v>
      </c>
      <c r="E17" s="166"/>
      <c r="F17" s="166"/>
    </row>
    <row r="18" spans="1:6" ht="90.75" customHeight="1">
      <c r="A18" s="164"/>
      <c r="B18" s="164"/>
      <c r="C18" s="164"/>
      <c r="D18" s="165"/>
      <c r="E18" s="166"/>
      <c r="F18" s="166"/>
    </row>
    <row r="19" spans="1:5" ht="18">
      <c r="A19" s="176" t="s">
        <v>328</v>
      </c>
      <c r="B19" s="176"/>
      <c r="C19" s="164"/>
      <c r="D19" s="165"/>
      <c r="E19" s="164" t="s">
        <v>329</v>
      </c>
    </row>
    <row r="20" spans="1:6" ht="17.25">
      <c r="A20" s="117"/>
      <c r="B20" s="117"/>
      <c r="C20" s="117"/>
      <c r="D20" s="117"/>
      <c r="E20" s="117"/>
      <c r="F20" s="117"/>
    </row>
  </sheetData>
  <sheetProtection/>
  <mergeCells count="10">
    <mergeCell ref="B11:C11"/>
    <mergeCell ref="A13:C13"/>
    <mergeCell ref="A14:C14"/>
    <mergeCell ref="A15:C15"/>
    <mergeCell ref="C2:F2"/>
    <mergeCell ref="D3:F3"/>
    <mergeCell ref="A4:F5"/>
    <mergeCell ref="A8:F8"/>
    <mergeCell ref="A9:C9"/>
    <mergeCell ref="B10:C10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Зеленская С.М.</dc:creator>
  <cp:keywords/>
  <dc:description/>
  <cp:lastModifiedBy>Volkova</cp:lastModifiedBy>
  <cp:lastPrinted>2017-03-02T08:09:47Z</cp:lastPrinted>
  <dcterms:created xsi:type="dcterms:W3CDTF">2008-06-16T09:18:54Z</dcterms:created>
  <dcterms:modified xsi:type="dcterms:W3CDTF">2017-03-02T08:10:01Z</dcterms:modified>
  <cp:category/>
  <cp:version/>
  <cp:contentType/>
  <cp:contentStatus/>
</cp:coreProperties>
</file>