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75" windowHeight="7875" firstSheet="8" activeTab="9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Доходы 01.04.2015" sheetId="9" r:id="rId9"/>
    <sheet name="Расходы на 01.04.2017" sheetId="10" r:id="rId10"/>
    <sheet name="Доходы на 01.04.2016" sheetId="11" r:id="rId11"/>
    <sheet name="Расходы на 01.04.2016" sheetId="12" r:id="rId12"/>
  </sheets>
  <calcPr calcId="125725"/>
</workbook>
</file>

<file path=xl/calcChain.xml><?xml version="1.0" encoding="utf-8"?>
<calcChain xmlns="http://schemas.openxmlformats.org/spreadsheetml/2006/main">
  <c r="D4" i="10"/>
  <c r="D2" s="1"/>
  <c r="C4"/>
  <c r="C2" s="1"/>
  <c r="D3"/>
  <c r="C3"/>
  <c r="F26" i="12"/>
  <c r="F28"/>
  <c r="E26"/>
  <c r="E28"/>
  <c r="D32"/>
  <c r="D27"/>
  <c r="C27"/>
  <c r="F27" s="1"/>
  <c r="C3"/>
  <c r="E3" s="1"/>
  <c r="F33"/>
  <c r="E33"/>
  <c r="C32"/>
  <c r="F31"/>
  <c r="E31"/>
  <c r="F30"/>
  <c r="E30"/>
  <c r="D29"/>
  <c r="C29"/>
  <c r="D25"/>
  <c r="C25"/>
  <c r="F25" s="1"/>
  <c r="F24"/>
  <c r="E24"/>
  <c r="F23"/>
  <c r="E23"/>
  <c r="D22"/>
  <c r="C22"/>
  <c r="F21"/>
  <c r="E21"/>
  <c r="C20"/>
  <c r="F20" s="1"/>
  <c r="F19"/>
  <c r="E19"/>
  <c r="F18"/>
  <c r="E18"/>
  <c r="D17"/>
  <c r="D34" s="1"/>
  <c r="C17"/>
  <c r="F16"/>
  <c r="E16"/>
  <c r="F15"/>
  <c r="E15"/>
  <c r="D14"/>
  <c r="C14"/>
  <c r="F13"/>
  <c r="E13"/>
  <c r="F12"/>
  <c r="E12"/>
  <c r="D11"/>
  <c r="C11"/>
  <c r="F10"/>
  <c r="E10"/>
  <c r="D9"/>
  <c r="C9"/>
  <c r="F8"/>
  <c r="E8"/>
  <c r="F7"/>
  <c r="E7"/>
  <c r="F5"/>
  <c r="E5"/>
  <c r="F4"/>
  <c r="E4"/>
  <c r="F3"/>
  <c r="D2"/>
  <c r="F26" i="11"/>
  <c r="C25"/>
  <c r="E25" s="1"/>
  <c r="D24"/>
  <c r="F28"/>
  <c r="E28"/>
  <c r="F27"/>
  <c r="E27"/>
  <c r="E26"/>
  <c r="F25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E12"/>
  <c r="C12"/>
  <c r="F12" s="1"/>
  <c r="F11"/>
  <c r="E11"/>
  <c r="F10"/>
  <c r="E10"/>
  <c r="F9"/>
  <c r="E9"/>
  <c r="E7"/>
  <c r="D7"/>
  <c r="C7"/>
  <c r="F6"/>
  <c r="E6"/>
  <c r="E5"/>
  <c r="F5"/>
  <c r="F4"/>
  <c r="E3"/>
  <c r="F3"/>
  <c r="C29" i="9"/>
  <c r="F28"/>
  <c r="E28"/>
  <c r="E26"/>
  <c r="D25"/>
  <c r="F25" s="1"/>
  <c r="C25"/>
  <c r="C32" i="10"/>
  <c r="C30"/>
  <c r="F31"/>
  <c r="E31"/>
  <c r="F27" i="9"/>
  <c r="E27"/>
  <c r="D5"/>
  <c r="D4"/>
  <c r="D3"/>
  <c r="E37" i="10"/>
  <c r="F36"/>
  <c r="E36"/>
  <c r="E35"/>
  <c r="D34"/>
  <c r="C34"/>
  <c r="F33"/>
  <c r="E33"/>
  <c r="D30"/>
  <c r="F29"/>
  <c r="E29"/>
  <c r="F28"/>
  <c r="E28"/>
  <c r="D27"/>
  <c r="C27"/>
  <c r="F26"/>
  <c r="E26"/>
  <c r="D25"/>
  <c r="C25"/>
  <c r="F24"/>
  <c r="E24"/>
  <c r="F23"/>
  <c r="D22"/>
  <c r="C22"/>
  <c r="F21"/>
  <c r="E21"/>
  <c r="C20"/>
  <c r="F20" s="1"/>
  <c r="F19"/>
  <c r="E19"/>
  <c r="F18"/>
  <c r="E18"/>
  <c r="D17"/>
  <c r="C17"/>
  <c r="F16"/>
  <c r="E16"/>
  <c r="F15"/>
  <c r="E15"/>
  <c r="D14"/>
  <c r="C14"/>
  <c r="F13"/>
  <c r="E13"/>
  <c r="F12"/>
  <c r="E12"/>
  <c r="D11"/>
  <c r="C11"/>
  <c r="F10"/>
  <c r="D9"/>
  <c r="C9"/>
  <c r="F8"/>
  <c r="F7"/>
  <c r="E7"/>
  <c r="F5"/>
  <c r="E5"/>
  <c r="F4"/>
  <c r="F3"/>
  <c r="E3" i="9"/>
  <c r="F3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E12"/>
  <c r="C12"/>
  <c r="F11"/>
  <c r="E11"/>
  <c r="F10"/>
  <c r="E10"/>
  <c r="F9"/>
  <c r="E9"/>
  <c r="E7" s="1"/>
  <c r="D7"/>
  <c r="D24" s="1"/>
  <c r="D29" s="1"/>
  <c r="C7"/>
  <c r="C24" s="1"/>
  <c r="F6"/>
  <c r="E6"/>
  <c r="F5"/>
  <c r="E5"/>
  <c r="F4"/>
  <c r="D4" i="8"/>
  <c r="D3"/>
  <c r="D2" s="1"/>
  <c r="D22"/>
  <c r="C22"/>
  <c r="E22" s="1"/>
  <c r="D9"/>
  <c r="D8" s="1"/>
  <c r="D7"/>
  <c r="F7" s="1"/>
  <c r="C7"/>
  <c r="E5"/>
  <c r="F5"/>
  <c r="C4"/>
  <c r="F4" s="1"/>
  <c r="C3"/>
  <c r="E35"/>
  <c r="F34"/>
  <c r="E34"/>
  <c r="E33"/>
  <c r="D32"/>
  <c r="C32"/>
  <c r="F31"/>
  <c r="E31"/>
  <c r="F30"/>
  <c r="E30"/>
  <c r="D29"/>
  <c r="C29"/>
  <c r="F28"/>
  <c r="E28"/>
  <c r="F27"/>
  <c r="E27"/>
  <c r="D26"/>
  <c r="C26"/>
  <c r="F25"/>
  <c r="E25"/>
  <c r="D24"/>
  <c r="F24" s="1"/>
  <c r="C24"/>
  <c r="F23"/>
  <c r="E23"/>
  <c r="F22"/>
  <c r="D21"/>
  <c r="F20"/>
  <c r="E20"/>
  <c r="C19"/>
  <c r="F19" s="1"/>
  <c r="F18"/>
  <c r="E18"/>
  <c r="F17"/>
  <c r="E17"/>
  <c r="D16"/>
  <c r="C16"/>
  <c r="F15"/>
  <c r="E15"/>
  <c r="F14"/>
  <c r="E14"/>
  <c r="D13"/>
  <c r="C13"/>
  <c r="F12"/>
  <c r="E12"/>
  <c r="F11"/>
  <c r="E11"/>
  <c r="D10"/>
  <c r="C10"/>
  <c r="F9"/>
  <c r="E9"/>
  <c r="C8"/>
  <c r="E7"/>
  <c r="F6"/>
  <c r="E6"/>
  <c r="E4"/>
  <c r="D25" i="7"/>
  <c r="F25" s="1"/>
  <c r="C25"/>
  <c r="D3"/>
  <c r="F3" s="1"/>
  <c r="E25"/>
  <c r="F24"/>
  <c r="E24"/>
  <c r="F22"/>
  <c r="E22"/>
  <c r="F21"/>
  <c r="E21"/>
  <c r="F20"/>
  <c r="E20"/>
  <c r="F19"/>
  <c r="E19"/>
  <c r="F18"/>
  <c r="E18"/>
  <c r="F16"/>
  <c r="E16"/>
  <c r="F15"/>
  <c r="E15"/>
  <c r="F14"/>
  <c r="E14"/>
  <c r="F13"/>
  <c r="E13"/>
  <c r="E11" s="1"/>
  <c r="D11"/>
  <c r="C11"/>
  <c r="F10"/>
  <c r="F9"/>
  <c r="F8"/>
  <c r="D6"/>
  <c r="C6"/>
  <c r="F5"/>
  <c r="F4"/>
  <c r="E4" i="6"/>
  <c r="E5"/>
  <c r="E6"/>
  <c r="E8"/>
  <c r="E10"/>
  <c r="E11"/>
  <c r="E13"/>
  <c r="E14"/>
  <c r="E16"/>
  <c r="E17"/>
  <c r="E19"/>
  <c r="E21"/>
  <c r="E22"/>
  <c r="E24"/>
  <c r="E26"/>
  <c r="E27"/>
  <c r="E29"/>
  <c r="E30"/>
  <c r="E31"/>
  <c r="E32"/>
  <c r="E33"/>
  <c r="E34"/>
  <c r="D25"/>
  <c r="C25"/>
  <c r="E25" s="1"/>
  <c r="F27"/>
  <c r="C3"/>
  <c r="C2" s="1"/>
  <c r="C35" s="1"/>
  <c r="D31"/>
  <c r="D28"/>
  <c r="E28" s="1"/>
  <c r="C28"/>
  <c r="F30"/>
  <c r="D25" i="3"/>
  <c r="E25" s="1"/>
  <c r="C25"/>
  <c r="D6"/>
  <c r="D23" s="1"/>
  <c r="D9"/>
  <c r="D4"/>
  <c r="E4" s="1"/>
  <c r="D3"/>
  <c r="D5"/>
  <c r="C6"/>
  <c r="D8"/>
  <c r="D10"/>
  <c r="E10" s="1"/>
  <c r="D11"/>
  <c r="C11"/>
  <c r="F11" s="1"/>
  <c r="F20"/>
  <c r="E20"/>
  <c r="D17"/>
  <c r="E24"/>
  <c r="E22"/>
  <c r="E21"/>
  <c r="E19"/>
  <c r="E18"/>
  <c r="E17"/>
  <c r="E16"/>
  <c r="E15"/>
  <c r="E14"/>
  <c r="E13"/>
  <c r="E11" s="1"/>
  <c r="E9"/>
  <c r="E6" s="1"/>
  <c r="E8"/>
  <c r="E5"/>
  <c r="E3"/>
  <c r="F33" i="6"/>
  <c r="C31"/>
  <c r="F29"/>
  <c r="F26"/>
  <c r="F24"/>
  <c r="D23"/>
  <c r="C23"/>
  <c r="E23" s="1"/>
  <c r="F22"/>
  <c r="F21"/>
  <c r="D20"/>
  <c r="E20" s="1"/>
  <c r="C20"/>
  <c r="F19"/>
  <c r="C18"/>
  <c r="E18" s="1"/>
  <c r="F17"/>
  <c r="F16"/>
  <c r="D15"/>
  <c r="C15"/>
  <c r="E15" s="1"/>
  <c r="F14"/>
  <c r="F13"/>
  <c r="D12"/>
  <c r="E12" s="1"/>
  <c r="C12"/>
  <c r="F11"/>
  <c r="F10"/>
  <c r="D9"/>
  <c r="C9"/>
  <c r="E9" s="1"/>
  <c r="F8"/>
  <c r="D7"/>
  <c r="E7" s="1"/>
  <c r="C7"/>
  <c r="F6"/>
  <c r="F5"/>
  <c r="F4"/>
  <c r="D2"/>
  <c r="F25" i="3"/>
  <c r="F24"/>
  <c r="F22"/>
  <c r="F21"/>
  <c r="F19"/>
  <c r="F18"/>
  <c r="F17"/>
  <c r="F16"/>
  <c r="F15"/>
  <c r="F14"/>
  <c r="F13"/>
  <c r="F10"/>
  <c r="F9"/>
  <c r="F8"/>
  <c r="F5"/>
  <c r="F3"/>
  <c r="F25" i="4"/>
  <c r="F24"/>
  <c r="F23"/>
  <c r="F22"/>
  <c r="F19"/>
  <c r="F20"/>
  <c r="F21"/>
  <c r="F18"/>
  <c r="F17"/>
  <c r="F15"/>
  <c r="F16"/>
  <c r="F14"/>
  <c r="F13"/>
  <c r="F11"/>
  <c r="F10"/>
  <c r="F9"/>
  <c r="F8"/>
  <c r="F6"/>
  <c r="F5"/>
  <c r="F4"/>
  <c r="D20" i="5"/>
  <c r="E31"/>
  <c r="E32"/>
  <c r="E30"/>
  <c r="E28"/>
  <c r="D29"/>
  <c r="C29"/>
  <c r="D27"/>
  <c r="E27" s="1"/>
  <c r="C27"/>
  <c r="E26"/>
  <c r="D25"/>
  <c r="C25"/>
  <c r="F25" s="1"/>
  <c r="E24"/>
  <c r="D23"/>
  <c r="E23" s="1"/>
  <c r="C23"/>
  <c r="C20"/>
  <c r="E20" s="1"/>
  <c r="E21"/>
  <c r="E22"/>
  <c r="C18"/>
  <c r="E18" s="1"/>
  <c r="E19"/>
  <c r="E16"/>
  <c r="E17"/>
  <c r="D15"/>
  <c r="C15"/>
  <c r="E13"/>
  <c r="E14"/>
  <c r="D12"/>
  <c r="C12"/>
  <c r="E12" s="1"/>
  <c r="D9"/>
  <c r="E3"/>
  <c r="E4"/>
  <c r="E5"/>
  <c r="E6"/>
  <c r="E8"/>
  <c r="E10"/>
  <c r="E11"/>
  <c r="C9"/>
  <c r="E9" s="1"/>
  <c r="D7"/>
  <c r="F7" s="1"/>
  <c r="C7"/>
  <c r="D2"/>
  <c r="E2" s="1"/>
  <c r="C2"/>
  <c r="F27"/>
  <c r="F28"/>
  <c r="F31"/>
  <c r="F20"/>
  <c r="F21"/>
  <c r="F22"/>
  <c r="F24"/>
  <c r="F26"/>
  <c r="F13"/>
  <c r="F14"/>
  <c r="F15"/>
  <c r="F16"/>
  <c r="F17"/>
  <c r="F18"/>
  <c r="F19"/>
  <c r="F10"/>
  <c r="F11"/>
  <c r="F5"/>
  <c r="F6"/>
  <c r="F8"/>
  <c r="F4"/>
  <c r="C26" i="4"/>
  <c r="D26"/>
  <c r="F26" s="1"/>
  <c r="F3" i="5"/>
  <c r="F2"/>
  <c r="F3" i="4"/>
  <c r="D17" i="2"/>
  <c r="J7"/>
  <c r="J11"/>
  <c r="J12"/>
  <c r="J13"/>
  <c r="J16"/>
  <c r="J18"/>
  <c r="J19"/>
  <c r="J25"/>
  <c r="J26"/>
  <c r="J29"/>
  <c r="J30"/>
  <c r="D28"/>
  <c r="D27"/>
  <c r="E27"/>
  <c r="I27" s="1"/>
  <c r="F27"/>
  <c r="J27" s="1"/>
  <c r="F28"/>
  <c r="G28" s="1"/>
  <c r="F24"/>
  <c r="J24" s="1"/>
  <c r="F23"/>
  <c r="J23" s="1"/>
  <c r="F21"/>
  <c r="J21" s="1"/>
  <c r="F20"/>
  <c r="J20" s="1"/>
  <c r="F17"/>
  <c r="F15"/>
  <c r="J15" s="1"/>
  <c r="F14"/>
  <c r="J14" s="1"/>
  <c r="F10"/>
  <c r="J10" s="1"/>
  <c r="F9"/>
  <c r="J9" s="1"/>
  <c r="F6"/>
  <c r="J6" s="1"/>
  <c r="F5"/>
  <c r="I28"/>
  <c r="D22"/>
  <c r="D8"/>
  <c r="D6"/>
  <c r="D5"/>
  <c r="D31" s="1"/>
  <c r="J31" s="1"/>
  <c r="I30"/>
  <c r="H30"/>
  <c r="G30"/>
  <c r="I29"/>
  <c r="H29"/>
  <c r="G29"/>
  <c r="H27"/>
  <c r="I26"/>
  <c r="H26"/>
  <c r="G26"/>
  <c r="H25"/>
  <c r="G25"/>
  <c r="I24"/>
  <c r="H24"/>
  <c r="I23"/>
  <c r="F22"/>
  <c r="J22" s="1"/>
  <c r="E22"/>
  <c r="I22" s="1"/>
  <c r="I21"/>
  <c r="G21"/>
  <c r="I20"/>
  <c r="I19"/>
  <c r="G19"/>
  <c r="I18"/>
  <c r="H18"/>
  <c r="G18"/>
  <c r="I17"/>
  <c r="H17"/>
  <c r="I16"/>
  <c r="H16"/>
  <c r="G16"/>
  <c r="I15"/>
  <c r="G15"/>
  <c r="I14"/>
  <c r="H14"/>
  <c r="I13"/>
  <c r="H13"/>
  <c r="G13"/>
  <c r="I12"/>
  <c r="H12"/>
  <c r="G12"/>
  <c r="I11"/>
  <c r="H11"/>
  <c r="G11"/>
  <c r="I10"/>
  <c r="I9"/>
  <c r="H9"/>
  <c r="F8"/>
  <c r="J8" s="1"/>
  <c r="E8"/>
  <c r="I7"/>
  <c r="G7"/>
  <c r="I6"/>
  <c r="I5"/>
  <c r="H5"/>
  <c r="G5"/>
  <c r="E27" i="1"/>
  <c r="F27" s="1"/>
  <c r="E24"/>
  <c r="E23"/>
  <c r="F23" s="1"/>
  <c r="E20"/>
  <c r="E17"/>
  <c r="F17" s="1"/>
  <c r="E14"/>
  <c r="E10"/>
  <c r="F10" s="1"/>
  <c r="E9"/>
  <c r="E6"/>
  <c r="F6" s="1"/>
  <c r="G25"/>
  <c r="F7"/>
  <c r="F9"/>
  <c r="F11"/>
  <c r="F12"/>
  <c r="F13"/>
  <c r="F14"/>
  <c r="F15"/>
  <c r="F16"/>
  <c r="F18"/>
  <c r="F19"/>
  <c r="F20"/>
  <c r="F21"/>
  <c r="F24"/>
  <c r="F25"/>
  <c r="F26"/>
  <c r="F28"/>
  <c r="F29"/>
  <c r="F5"/>
  <c r="D22"/>
  <c r="H22" s="1"/>
  <c r="D8"/>
  <c r="H6"/>
  <c r="H7"/>
  <c r="H9"/>
  <c r="H10"/>
  <c r="H11"/>
  <c r="H12"/>
  <c r="H13"/>
  <c r="H14"/>
  <c r="H15"/>
  <c r="H16"/>
  <c r="H17"/>
  <c r="H18"/>
  <c r="H19"/>
  <c r="H20"/>
  <c r="H21"/>
  <c r="H23"/>
  <c r="H24"/>
  <c r="H26"/>
  <c r="H27"/>
  <c r="H28"/>
  <c r="H29"/>
  <c r="H5"/>
  <c r="G9"/>
  <c r="G10"/>
  <c r="G11"/>
  <c r="G12"/>
  <c r="G13"/>
  <c r="G14"/>
  <c r="G15"/>
  <c r="G16"/>
  <c r="G18"/>
  <c r="G20"/>
  <c r="G23"/>
  <c r="G24"/>
  <c r="G26"/>
  <c r="G28"/>
  <c r="G29"/>
  <c r="G5"/>
  <c r="H6" i="2"/>
  <c r="I8"/>
  <c r="G9"/>
  <c r="G10"/>
  <c r="G14"/>
  <c r="G17"/>
  <c r="G22"/>
  <c r="G24"/>
  <c r="H8" i="1"/>
  <c r="E23" i="3" l="1"/>
  <c r="E26" s="1"/>
  <c r="E27" s="1"/>
  <c r="D26"/>
  <c r="C34" i="12"/>
  <c r="D33" i="5"/>
  <c r="F33" s="1"/>
  <c r="E25" i="12"/>
  <c r="G23" i="2"/>
  <c r="G8"/>
  <c r="H22"/>
  <c r="G27" i="1"/>
  <c r="E8"/>
  <c r="E31" i="2"/>
  <c r="H31" s="1"/>
  <c r="H10"/>
  <c r="H23"/>
  <c r="J17"/>
  <c r="F9" i="5"/>
  <c r="E7"/>
  <c r="E15"/>
  <c r="E25"/>
  <c r="C33"/>
  <c r="F4" i="3"/>
  <c r="F3" i="6"/>
  <c r="C23" i="3"/>
  <c r="C26" s="1"/>
  <c r="F3" i="8"/>
  <c r="C21"/>
  <c r="C36" s="1"/>
  <c r="C24" i="11"/>
  <c r="E14" i="12"/>
  <c r="F22" i="1"/>
  <c r="H8" i="2"/>
  <c r="G6" i="1"/>
  <c r="F29" i="5"/>
  <c r="E3" i="6"/>
  <c r="E27" i="12"/>
  <c r="G27" i="2"/>
  <c r="G20"/>
  <c r="G6"/>
  <c r="G17" i="1"/>
  <c r="D30"/>
  <c r="E22"/>
  <c r="G22" s="1"/>
  <c r="G31" i="2"/>
  <c r="H15"/>
  <c r="H20"/>
  <c r="J5"/>
  <c r="F12" i="5"/>
  <c r="F23"/>
  <c r="F6" i="3"/>
  <c r="C2" i="8"/>
  <c r="E11" i="12"/>
  <c r="F32"/>
  <c r="F29"/>
  <c r="E22"/>
  <c r="F22"/>
  <c r="E20"/>
  <c r="E17"/>
  <c r="F17"/>
  <c r="F14"/>
  <c r="F11"/>
  <c r="E9"/>
  <c r="F9"/>
  <c r="G17"/>
  <c r="C2"/>
  <c r="E29"/>
  <c r="E32"/>
  <c r="D29" i="11"/>
  <c r="E4"/>
  <c r="E24" s="1"/>
  <c r="E29" s="1"/>
  <c r="E30" s="1"/>
  <c r="F7"/>
  <c r="C29"/>
  <c r="C30" s="1"/>
  <c r="E25" i="9"/>
  <c r="D38" i="10"/>
  <c r="C38"/>
  <c r="F30"/>
  <c r="F25"/>
  <c r="G17"/>
  <c r="F27"/>
  <c r="F14"/>
  <c r="F11"/>
  <c r="F9"/>
  <c r="F2"/>
  <c r="E2"/>
  <c r="E3"/>
  <c r="E4"/>
  <c r="E8"/>
  <c r="E9"/>
  <c r="E10"/>
  <c r="E11"/>
  <c r="E14"/>
  <c r="E17"/>
  <c r="F17"/>
  <c r="E20"/>
  <c r="E22"/>
  <c r="F22"/>
  <c r="E23"/>
  <c r="E25"/>
  <c r="E27"/>
  <c r="E30"/>
  <c r="E34"/>
  <c r="F34"/>
  <c r="F7" i="9"/>
  <c r="C30"/>
  <c r="F24"/>
  <c r="E4"/>
  <c r="F12"/>
  <c r="F29" i="8"/>
  <c r="F26"/>
  <c r="F13"/>
  <c r="F10"/>
  <c r="F8"/>
  <c r="D36"/>
  <c r="G16" s="1"/>
  <c r="F2"/>
  <c r="E2"/>
  <c r="E3"/>
  <c r="E8"/>
  <c r="E10"/>
  <c r="E13"/>
  <c r="E16"/>
  <c r="F16"/>
  <c r="E19"/>
  <c r="E21"/>
  <c r="E24"/>
  <c r="E26"/>
  <c r="E29"/>
  <c r="E32"/>
  <c r="F32"/>
  <c r="F11" i="7"/>
  <c r="D23"/>
  <c r="F23" s="1"/>
  <c r="F6"/>
  <c r="C23"/>
  <c r="C26" s="1"/>
  <c r="C27" s="1"/>
  <c r="D26"/>
  <c r="E3"/>
  <c r="E4"/>
  <c r="E5"/>
  <c r="E8"/>
  <c r="E9"/>
  <c r="E10"/>
  <c r="E17"/>
  <c r="F17"/>
  <c r="E2" i="6"/>
  <c r="D27" i="3"/>
  <c r="F2" i="6"/>
  <c r="F7"/>
  <c r="F9"/>
  <c r="F12"/>
  <c r="F15"/>
  <c r="F18"/>
  <c r="F20"/>
  <c r="F23"/>
  <c r="F25"/>
  <c r="F28"/>
  <c r="F31"/>
  <c r="D35"/>
  <c r="H30" i="1"/>
  <c r="I31" i="2"/>
  <c r="H28"/>
  <c r="G15" i="5"/>
  <c r="J28" i="2"/>
  <c r="E29" i="5"/>
  <c r="E33" l="1"/>
  <c r="F21" i="8"/>
  <c r="F38" i="10"/>
  <c r="F35" i="6"/>
  <c r="E35"/>
  <c r="G20"/>
  <c r="G8" i="1"/>
  <c r="F8"/>
  <c r="E30"/>
  <c r="E36" i="8"/>
  <c r="G15" i="6"/>
  <c r="F36" i="8"/>
  <c r="F23" i="3"/>
  <c r="G22" i="12"/>
  <c r="E34"/>
  <c r="F34"/>
  <c r="E2"/>
  <c r="F2"/>
  <c r="F24" i="11"/>
  <c r="D30"/>
  <c r="F30" s="1"/>
  <c r="F29"/>
  <c r="E38" i="10"/>
  <c r="E24" i="9"/>
  <c r="E29" s="1"/>
  <c r="G22" i="10"/>
  <c r="D30" i="9"/>
  <c r="F30" s="1"/>
  <c r="F29"/>
  <c r="G21" i="8"/>
  <c r="D27" i="7"/>
  <c r="F27" s="1"/>
  <c r="F26"/>
  <c r="E6"/>
  <c r="E23"/>
  <c r="E26" s="1"/>
  <c r="E27" s="1"/>
  <c r="F26" i="3"/>
  <c r="C27"/>
  <c r="F30" i="1" l="1"/>
  <c r="G30"/>
  <c r="E30" i="9"/>
  <c r="F27" i="3"/>
</calcChain>
</file>

<file path=xl/sharedStrings.xml><?xml version="1.0" encoding="utf-8"?>
<sst xmlns="http://schemas.openxmlformats.org/spreadsheetml/2006/main" count="607" uniqueCount="166">
  <si>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</si>
  <si>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</si>
  <si>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</si>
  <si>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</si>
  <si>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</si>
  <si>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</si>
  <si>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</si>
  <si>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</si>
  <si>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</si>
  <si>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</si>
  <si>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</si>
  <si>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</si>
  <si>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</si>
  <si>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</si>
  <si>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</si>
  <si>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</si>
  <si>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</si>
  <si>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</si>
  <si>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</si>
  <si>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</si>
  <si>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</si>
  <si>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</si>
  <si>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</si>
  <si>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</si>
  <si>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</si>
  <si>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</si>
  <si>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</si>
  <si>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</si>
  <si>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</si>
  <si>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</si>
  <si>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</si>
  <si>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</si>
  <si>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</si>
  <si>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</si>
  <si>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</si>
  <si>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</si>
  <si>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</si>
  <si>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</si>
  <si>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</si>
  <si>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</si>
  <si>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</si>
  <si>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</si>
  <si>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</si>
  <si>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</si>
  <si>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</si>
  <si>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</si>
  <si>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</si>
  <si>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</si>
  <si>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</si>
  <si>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</si>
  <si>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</si>
  <si>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</si>
  <si>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</si>
  <si>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</si>
  <si>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</si>
  <si>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</si>
  <si>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</si>
  <si>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</si>
  <si>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</si>
  <si>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</si>
  <si>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</si>
  <si>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</si>
  <si>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</si>
  <si>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</si>
  <si>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</si>
  <si>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</si>
  <si>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</si>
  <si>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</si>
  <si>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</si>
  <si>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</si>
  <si>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</si>
  <si>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</si>
  <si>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</si>
  <si>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</si>
  <si>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</si>
  <si>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</si>
  <si>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</si>
  <si>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</si>
  <si>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</si>
  <si>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</si>
  <si>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</si>
  <si>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</si>
  <si>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</si>
  <si>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</si>
  <si>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</si>
  <si>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</si>
  <si>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</si>
  <si>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</si>
  <si>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</si>
  <si>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</si>
  <si>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</si>
  <si>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</si>
  <si>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</si>
  <si>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</si>
  <si>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</si>
  <si>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</si>
  <si>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</si>
  <si>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</si>
  <si>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</si>
  <si>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</si>
  <si>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</si>
  <si>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</si>
  <si>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</si>
  <si>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</si>
  <si>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</si>
  <si>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</si>
  <si>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</si>
  <si>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</si>
  <si>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</si>
  <si>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</si>
  <si>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</si>
  <si>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</si>
  <si>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</si>
  <si>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</si>
  <si>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</si>
  <si>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</si>
  <si>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</si>
  <si>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</si>
  <si>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</si>
  <si>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</si>
  <si>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</si>
  <si>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</si>
  <si>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</si>
  <si>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</si>
  <si>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</si>
  <si>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</si>
  <si>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</si>
  <si>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</si>
  <si>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</si>
  <si>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</si>
  <si>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</si>
  <si>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</si>
  <si>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</si>
  <si>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</si>
  <si>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</si>
  <si>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</si>
  <si>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</si>
  <si>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</si>
  <si>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</si>
  <si>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</si>
  <si>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</si>
  <si>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</si>
  <si>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</si>
  <si>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</si>
  <si>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</si>
  <si>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</si>
  <si>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</si>
  <si>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</si>
  <si>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</si>
  <si>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</si>
  <si>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</si>
  <si>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</si>
  <si>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</si>
  <si>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10302230 01 0000 110</t>
  </si>
  <si>
    <t>Обеспечение проведения выборов и референдумов</t>
  </si>
  <si>
    <t>1 06 06033 10 0000 110</t>
  </si>
  <si>
    <t xml:space="preserve"> - земельный налог с организаций, обладающих земельным участком, расположенным в границах сельских поселений</t>
  </si>
  <si>
    <t>1 06 06043 10 0000 110</t>
  </si>
  <si>
    <t xml:space="preserve"> - земельный налог с физических лиц, обладающих земельным участком, расположенным в границах сельских поселений</t>
  </si>
  <si>
    <t>2 07 00000 10 0000 180</t>
  </si>
  <si>
    <t>Прочие безвозмездные поступления</t>
  </si>
  <si>
    <t>Обслуживание государственного и муниципального долга</t>
  </si>
  <si>
    <t>Субвенции бюджетам субъектов РФ и муниципальных образований</t>
  </si>
  <si>
    <t xml:space="preserve">   2 02 03000 00 0000 151</t>
  </si>
  <si>
    <t>Доходы от уплаты акцизов на нефтепродукты, производимые на территории РФ</t>
  </si>
  <si>
    <t>Защита населения и территории от чрезвейчайных ситуаций природного и техногенного характера, гражданская оборона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</si>
</sst>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75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164" fontId="2" fillId="2" borderId="13" xfId="1" applyFont="1" applyFill="1" applyBorder="1" applyAlignment="1">
      <alignment horizontal="right" vertical="top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2" xfId="1" applyFont="1" applyFill="1" applyBorder="1" applyAlignment="1">
      <alignment horizontal="right" vertical="top"/>
    </xf>
    <xf numFmtId="164" fontId="2" fillId="2" borderId="20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vertical="top"/>
    </xf>
    <xf numFmtId="0" fontId="14" fillId="0" borderId="9" xfId="0" applyFont="1" applyBorder="1" applyAlignment="1">
      <alignment horizontal="justify" vertical="top" wrapText="1"/>
    </xf>
    <xf numFmtId="4" fontId="17" fillId="0" borderId="9" xfId="0" applyNumberFormat="1" applyFont="1" applyBorder="1" applyAlignment="1">
      <alignment horizontal="right"/>
    </xf>
    <xf numFmtId="0" fontId="11" fillId="2" borderId="2" xfId="0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wrapText="1"/>
    </xf>
    <xf numFmtId="0" fontId="16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2" fillId="2" borderId="7" xfId="1" applyFont="1" applyFill="1" applyBorder="1" applyAlignment="1">
      <alignment horizontal="right" vertical="top"/>
    </xf>
    <xf numFmtId="164" fontId="4" fillId="2" borderId="13" xfId="1" applyFont="1" applyFill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G5" sqref="G5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>
      <c r="A2" s="137" t="s">
        <v>52</v>
      </c>
      <c r="B2" s="137"/>
      <c r="C2" s="137"/>
      <c r="D2" s="137"/>
      <c r="E2" s="137"/>
      <c r="F2" s="137"/>
      <c r="G2" s="137"/>
      <c r="H2" s="137"/>
    </row>
    <row r="4" spans="1:8" ht="42.7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>
      <c r="A32" s="138" t="s">
        <v>38</v>
      </c>
      <c r="B32" s="138"/>
      <c r="C32" s="138"/>
      <c r="D32" s="14"/>
      <c r="E32" s="139" t="s">
        <v>39</v>
      </c>
      <c r="F32" s="139"/>
      <c r="G32" s="139"/>
      <c r="H32" s="139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4" workbookViewId="0">
      <selection activeCell="D5" sqref="D5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5" t="s">
        <v>146</v>
      </c>
    </row>
    <row r="2" spans="1:6" ht="16.5" thickBot="1">
      <c r="A2" s="99">
        <v>100</v>
      </c>
      <c r="B2" s="24" t="s">
        <v>119</v>
      </c>
      <c r="C2" s="43">
        <f>SUM(C3:C8)</f>
        <v>14744973</v>
      </c>
      <c r="D2" s="43">
        <f>SUM(D3:D8)</f>
        <v>2655932.7000000002</v>
      </c>
      <c r="E2" s="55">
        <f>D2-C2</f>
        <v>-12089040.300000001</v>
      </c>
      <c r="F2" s="56">
        <f>D2/C2*100</f>
        <v>18.012462281212724</v>
      </c>
    </row>
    <row r="3" spans="1:6" ht="23.25" thickBot="1">
      <c r="A3" s="97">
        <v>102</v>
      </c>
      <c r="B3" s="26" t="s">
        <v>120</v>
      </c>
      <c r="C3" s="44">
        <f>743300+224500</f>
        <v>967800</v>
      </c>
      <c r="D3" s="44">
        <f>124540+36101.08</f>
        <v>160641.08000000002</v>
      </c>
      <c r="E3" s="55">
        <f t="shared" ref="E3:E38" si="0">D3-C3</f>
        <v>-807158.91999999993</v>
      </c>
      <c r="F3" s="56">
        <f>D3/C3*100</f>
        <v>16.598582351725565</v>
      </c>
    </row>
    <row r="4" spans="1:6" ht="45.75" thickBot="1">
      <c r="A4" s="97">
        <v>104</v>
      </c>
      <c r="B4" s="26" t="s">
        <v>4</v>
      </c>
      <c r="C4" s="44">
        <f>4056800+1224400+313000+682400+20000+15000+7600+7600</f>
        <v>6326800</v>
      </c>
      <c r="D4" s="44">
        <f>760993.76+214589.65+64952.46+159937.57+462+1567.7</f>
        <v>1202503.1399999999</v>
      </c>
      <c r="E4" s="55">
        <f t="shared" si="0"/>
        <v>-5124296.8600000003</v>
      </c>
      <c r="F4" s="56">
        <f>D4/C4*100</f>
        <v>19.006498387810584</v>
      </c>
    </row>
    <row r="5" spans="1:6" ht="38.25" customHeight="1" thickBot="1">
      <c r="A5" s="97">
        <v>106</v>
      </c>
      <c r="B5" s="94" t="s">
        <v>152</v>
      </c>
      <c r="C5" s="44">
        <v>191000</v>
      </c>
      <c r="D5" s="44">
        <v>47750</v>
      </c>
      <c r="E5" s="55">
        <f t="shared" si="0"/>
        <v>-143250</v>
      </c>
      <c r="F5" s="56">
        <f>D5/C5*100</f>
        <v>25</v>
      </c>
    </row>
    <row r="6" spans="1:6" ht="38.25" hidden="1" customHeight="1" thickBot="1">
      <c r="A6" s="97">
        <v>107</v>
      </c>
      <c r="B6" s="118" t="s">
        <v>154</v>
      </c>
      <c r="C6" s="44"/>
      <c r="D6" s="44"/>
      <c r="E6" s="55"/>
      <c r="F6" s="56"/>
    </row>
    <row r="7" spans="1:6" ht="16.5" thickBot="1">
      <c r="A7" s="117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8" si="1">D7/C7*100</f>
        <v>0</v>
      </c>
    </row>
    <row r="8" spans="1:6" ht="16.5" thickBot="1">
      <c r="A8" s="97">
        <v>113</v>
      </c>
      <c r="B8" s="26" t="s">
        <v>121</v>
      </c>
      <c r="C8" s="44">
        <v>7209373</v>
      </c>
      <c r="D8" s="45">
        <v>1245038.48</v>
      </c>
      <c r="E8" s="55">
        <f t="shared" si="0"/>
        <v>-5964334.5199999996</v>
      </c>
      <c r="F8" s="56">
        <f t="shared" si="1"/>
        <v>17.269719294590526</v>
      </c>
    </row>
    <row r="9" spans="1:6" ht="16.5" thickBot="1">
      <c r="A9" s="99">
        <v>200</v>
      </c>
      <c r="B9" s="24" t="s">
        <v>122</v>
      </c>
      <c r="C9" s="43">
        <f>C10</f>
        <v>371700</v>
      </c>
      <c r="D9" s="43">
        <f>D10</f>
        <v>65272.12</v>
      </c>
      <c r="E9" s="55">
        <f t="shared" si="0"/>
        <v>-306427.88</v>
      </c>
      <c r="F9" s="56">
        <f t="shared" si="1"/>
        <v>17.560430454667745</v>
      </c>
    </row>
    <row r="10" spans="1:6" ht="16.5" thickBot="1">
      <c r="A10" s="97">
        <v>203</v>
      </c>
      <c r="B10" s="26" t="s">
        <v>123</v>
      </c>
      <c r="C10" s="44">
        <v>371700</v>
      </c>
      <c r="D10" s="44">
        <v>65272.12</v>
      </c>
      <c r="E10" s="55">
        <f t="shared" si="0"/>
        <v>-306427.88</v>
      </c>
      <c r="F10" s="56">
        <f t="shared" si="1"/>
        <v>17.560430454667745</v>
      </c>
    </row>
    <row r="11" spans="1:6" ht="21.75" thickBot="1">
      <c r="A11" s="99">
        <v>300</v>
      </c>
      <c r="B11" s="24" t="s">
        <v>124</v>
      </c>
      <c r="C11" s="43">
        <f>SUM(C12:C13)</f>
        <v>110000</v>
      </c>
      <c r="D11" s="43">
        <f>SUM(D12:D13)</f>
        <v>0</v>
      </c>
      <c r="E11" s="55">
        <f t="shared" si="0"/>
        <v>-110000</v>
      </c>
      <c r="F11" s="56">
        <f t="shared" si="1"/>
        <v>0</v>
      </c>
    </row>
    <row r="12" spans="1:6" ht="34.5" thickBot="1">
      <c r="A12" s="97">
        <v>309</v>
      </c>
      <c r="B12" s="37" t="s">
        <v>125</v>
      </c>
      <c r="C12" s="98">
        <v>60000</v>
      </c>
      <c r="D12" s="44">
        <v>0</v>
      </c>
      <c r="E12" s="55">
        <f t="shared" si="0"/>
        <v>-60000</v>
      </c>
      <c r="F12" s="56">
        <f t="shared" si="1"/>
        <v>0</v>
      </c>
    </row>
    <row r="13" spans="1:6" ht="34.5" thickBot="1">
      <c r="A13" s="97">
        <v>314</v>
      </c>
      <c r="B13" s="38" t="s">
        <v>126</v>
      </c>
      <c r="C13" s="44">
        <v>50000</v>
      </c>
      <c r="D13" s="44">
        <v>0</v>
      </c>
      <c r="E13" s="55">
        <f t="shared" si="0"/>
        <v>-50000</v>
      </c>
      <c r="F13" s="56">
        <f t="shared" si="1"/>
        <v>0</v>
      </c>
    </row>
    <row r="14" spans="1:6" ht="16.5" thickBot="1">
      <c r="A14" s="99">
        <v>400</v>
      </c>
      <c r="B14" s="39" t="s">
        <v>64</v>
      </c>
      <c r="C14" s="43">
        <f>SUM(C15:C16)</f>
        <v>7853310.79</v>
      </c>
      <c r="D14" s="43">
        <f>SUM(D15:D16)</f>
        <v>217783.4</v>
      </c>
      <c r="E14" s="55">
        <f t="shared" si="0"/>
        <v>-7635527.3899999997</v>
      </c>
      <c r="F14" s="56">
        <f t="shared" si="1"/>
        <v>2.7731412371622186</v>
      </c>
    </row>
    <row r="15" spans="1:6" ht="16.5" thickBot="1">
      <c r="A15" s="97">
        <v>409</v>
      </c>
      <c r="B15" s="26" t="s">
        <v>18</v>
      </c>
      <c r="C15" s="44">
        <v>7762310.79</v>
      </c>
      <c r="D15" s="44">
        <v>217783.4</v>
      </c>
      <c r="E15" s="55">
        <f t="shared" si="0"/>
        <v>-7544527.3899999997</v>
      </c>
      <c r="F15" s="56">
        <f t="shared" si="1"/>
        <v>2.8056516402379192</v>
      </c>
    </row>
    <row r="16" spans="1:6" ht="23.25" thickBot="1">
      <c r="A16" s="97">
        <v>412</v>
      </c>
      <c r="B16" s="26" t="s">
        <v>127</v>
      </c>
      <c r="C16" s="44">
        <v>91000</v>
      </c>
      <c r="D16" s="44">
        <v>0</v>
      </c>
      <c r="E16" s="55">
        <f t="shared" si="0"/>
        <v>-91000</v>
      </c>
      <c r="F16" s="56">
        <f t="shared" si="1"/>
        <v>0</v>
      </c>
    </row>
    <row r="17" spans="1:7" ht="16.5" thickBot="1">
      <c r="A17" s="99">
        <v>500</v>
      </c>
      <c r="B17" s="24" t="s">
        <v>128</v>
      </c>
      <c r="C17" s="43">
        <f>SUM(C18:C19)</f>
        <v>3891125</v>
      </c>
      <c r="D17" s="43">
        <f>SUM(D18:D19)</f>
        <v>782242.2</v>
      </c>
      <c r="E17" s="55">
        <f t="shared" si="0"/>
        <v>-3108882.8</v>
      </c>
      <c r="F17" s="56">
        <f t="shared" si="1"/>
        <v>20.103240065533747</v>
      </c>
      <c r="G17">
        <f>D17/D38*100</f>
        <v>15.777445986562549</v>
      </c>
    </row>
    <row r="18" spans="1:7" ht="16.5" thickBot="1">
      <c r="A18" s="97">
        <v>502</v>
      </c>
      <c r="B18" s="26" t="s">
        <v>19</v>
      </c>
      <c r="C18" s="44">
        <v>1430000</v>
      </c>
      <c r="D18" s="44">
        <v>40000</v>
      </c>
      <c r="E18" s="55">
        <f t="shared" si="0"/>
        <v>-1390000</v>
      </c>
      <c r="F18" s="56">
        <f t="shared" si="1"/>
        <v>2.7972027972027971</v>
      </c>
    </row>
    <row r="19" spans="1:7" ht="16.5" thickBot="1">
      <c r="A19" s="97">
        <v>503</v>
      </c>
      <c r="B19" s="26" t="s">
        <v>22</v>
      </c>
      <c r="C19" s="44">
        <v>2461125</v>
      </c>
      <c r="D19" s="44">
        <v>742242.2</v>
      </c>
      <c r="E19" s="55">
        <f t="shared" si="0"/>
        <v>-1718882.8</v>
      </c>
      <c r="F19" s="56">
        <f t="shared" si="1"/>
        <v>30.158655086596575</v>
      </c>
    </row>
    <row r="20" spans="1:7" ht="16.5" thickBot="1">
      <c r="A20" s="99">
        <v>700</v>
      </c>
      <c r="B20" s="24" t="s">
        <v>129</v>
      </c>
      <c r="C20" s="43">
        <f>C21</f>
        <v>50000</v>
      </c>
      <c r="D20" s="43">
        <v>0</v>
      </c>
      <c r="E20" s="55">
        <f t="shared" si="0"/>
        <v>-50000</v>
      </c>
      <c r="F20" s="56">
        <f t="shared" si="1"/>
        <v>0</v>
      </c>
    </row>
    <row r="21" spans="1:7" ht="16.5" thickBot="1">
      <c r="A21" s="97">
        <v>707</v>
      </c>
      <c r="B21" s="26" t="s">
        <v>23</v>
      </c>
      <c r="C21" s="44">
        <v>50000</v>
      </c>
      <c r="D21" s="44">
        <v>0</v>
      </c>
      <c r="E21" s="55">
        <f t="shared" si="0"/>
        <v>-50000</v>
      </c>
      <c r="F21" s="56">
        <f t="shared" si="1"/>
        <v>0</v>
      </c>
    </row>
    <row r="22" spans="1:7" ht="16.5" thickBot="1">
      <c r="A22" s="99">
        <v>800</v>
      </c>
      <c r="B22" s="24" t="s">
        <v>130</v>
      </c>
      <c r="C22" s="43">
        <f>SUM(C23:C24)</f>
        <v>6266857.3899999997</v>
      </c>
      <c r="D22" s="43">
        <f>SUM(D23:D24)</f>
        <v>1113059.6599999999</v>
      </c>
      <c r="E22" s="55">
        <f t="shared" si="0"/>
        <v>-5153797.7299999995</v>
      </c>
      <c r="F22" s="56">
        <f t="shared" si="1"/>
        <v>17.761049769157104</v>
      </c>
      <c r="G22">
        <f>D22/D38*100</f>
        <v>22.449873792888798</v>
      </c>
    </row>
    <row r="23" spans="1:7" ht="16.5" thickBot="1">
      <c r="A23" s="97">
        <v>801</v>
      </c>
      <c r="B23" s="26" t="s">
        <v>131</v>
      </c>
      <c r="C23" s="44">
        <v>6196857.3899999997</v>
      </c>
      <c r="D23" s="44">
        <v>1111559.6599999999</v>
      </c>
      <c r="E23" s="55">
        <f t="shared" si="0"/>
        <v>-5085297.7299999995</v>
      </c>
      <c r="F23" s="56">
        <f t="shared" si="1"/>
        <v>17.937473626450519</v>
      </c>
    </row>
    <row r="24" spans="1:7" ht="16.5" thickBot="1">
      <c r="A24" s="97">
        <v>804</v>
      </c>
      <c r="B24" s="26" t="s">
        <v>132</v>
      </c>
      <c r="C24" s="44">
        <v>70000</v>
      </c>
      <c r="D24" s="44">
        <v>1500</v>
      </c>
      <c r="E24" s="55">
        <f t="shared" si="0"/>
        <v>-68500</v>
      </c>
      <c r="F24" s="56">
        <f t="shared" si="1"/>
        <v>2.1428571428571428</v>
      </c>
    </row>
    <row r="25" spans="1:7" ht="16.5" thickBot="1">
      <c r="A25" s="99">
        <v>1000</v>
      </c>
      <c r="B25" s="24" t="s">
        <v>133</v>
      </c>
      <c r="C25" s="43">
        <f>C26</f>
        <v>15000</v>
      </c>
      <c r="D25" s="43">
        <f>D26</f>
        <v>0</v>
      </c>
      <c r="E25" s="55">
        <f t="shared" si="0"/>
        <v>-15000</v>
      </c>
      <c r="F25" s="56">
        <f t="shared" si="1"/>
        <v>0</v>
      </c>
    </row>
    <row r="26" spans="1:7" ht="16.5" thickBot="1">
      <c r="A26" s="97">
        <v>1003</v>
      </c>
      <c r="B26" s="26" t="s">
        <v>134</v>
      </c>
      <c r="C26" s="44">
        <v>15000</v>
      </c>
      <c r="D26" s="44">
        <v>0</v>
      </c>
      <c r="E26" s="55">
        <f t="shared" si="0"/>
        <v>-15000</v>
      </c>
      <c r="F26" s="56">
        <f t="shared" si="1"/>
        <v>0</v>
      </c>
    </row>
    <row r="27" spans="1:7" ht="16.5" thickBot="1">
      <c r="A27" s="99">
        <v>1100</v>
      </c>
      <c r="B27" s="24" t="s">
        <v>135</v>
      </c>
      <c r="C27" s="43">
        <f>C28+C29</f>
        <v>759800</v>
      </c>
      <c r="D27" s="43">
        <f>D28+D29</f>
        <v>120027.28</v>
      </c>
      <c r="E27" s="55">
        <f t="shared" si="0"/>
        <v>-639772.72</v>
      </c>
      <c r="F27" s="56">
        <f t="shared" si="1"/>
        <v>15.797220321137143</v>
      </c>
    </row>
    <row r="28" spans="1:7" ht="16.5" thickBot="1">
      <c r="A28" s="97">
        <v>1101</v>
      </c>
      <c r="B28" s="26" t="s">
        <v>136</v>
      </c>
      <c r="C28" s="44">
        <v>759800</v>
      </c>
      <c r="D28" s="44">
        <v>120027.28</v>
      </c>
      <c r="E28" s="55">
        <f t="shared" si="0"/>
        <v>-639772.72</v>
      </c>
      <c r="F28" s="56">
        <f t="shared" si="1"/>
        <v>15.797220321137143</v>
      </c>
    </row>
    <row r="29" spans="1:7" ht="16.5" hidden="1" thickBot="1">
      <c r="A29" s="97">
        <v>1102</v>
      </c>
      <c r="B29" s="26" t="s">
        <v>151</v>
      </c>
      <c r="C29" s="49">
        <v>0</v>
      </c>
      <c r="D29" s="49">
        <v>0</v>
      </c>
      <c r="E29" s="55">
        <f t="shared" si="0"/>
        <v>0</v>
      </c>
      <c r="F29" s="56" t="e">
        <f t="shared" si="1"/>
        <v>#DIV/0!</v>
      </c>
    </row>
    <row r="30" spans="1:7" ht="16.5" thickBot="1">
      <c r="A30" s="105">
        <v>1200</v>
      </c>
      <c r="B30" s="109" t="s">
        <v>137</v>
      </c>
      <c r="C30" s="110">
        <f>C31</f>
        <v>80000</v>
      </c>
      <c r="D30" s="110">
        <f>D31+D33</f>
        <v>3660</v>
      </c>
      <c r="E30" s="55">
        <f t="shared" si="0"/>
        <v>-76340</v>
      </c>
      <c r="F30" s="56">
        <f t="shared" si="1"/>
        <v>4.5750000000000002</v>
      </c>
    </row>
    <row r="31" spans="1:7" ht="23.25" thickBot="1">
      <c r="A31" s="107">
        <v>1204</v>
      </c>
      <c r="B31" s="91" t="s">
        <v>150</v>
      </c>
      <c r="C31" s="114">
        <v>80000</v>
      </c>
      <c r="D31" s="116">
        <v>3660</v>
      </c>
      <c r="E31" s="55">
        <f t="shared" ref="E31" si="2">D31-C31</f>
        <v>-76340</v>
      </c>
      <c r="F31" s="56">
        <f t="shared" ref="F31" si="3">D31/C31*100</f>
        <v>4.5750000000000002</v>
      </c>
    </row>
    <row r="32" spans="1:7" ht="23.25" thickBot="1">
      <c r="A32" s="107">
        <v>1300</v>
      </c>
      <c r="B32" s="91" t="s">
        <v>161</v>
      </c>
      <c r="C32" s="108">
        <f>C33</f>
        <v>3500</v>
      </c>
      <c r="D32" s="115"/>
      <c r="E32" s="55"/>
      <c r="F32" s="56"/>
    </row>
    <row r="33" spans="1:6" ht="23.25" thickBot="1">
      <c r="A33" s="111">
        <v>1301</v>
      </c>
      <c r="B33" s="112" t="s">
        <v>161</v>
      </c>
      <c r="C33" s="113">
        <v>3500</v>
      </c>
      <c r="D33" s="113">
        <v>0</v>
      </c>
      <c r="E33" s="55">
        <f t="shared" si="0"/>
        <v>-3500</v>
      </c>
      <c r="F33" s="56">
        <f t="shared" si="1"/>
        <v>0</v>
      </c>
    </row>
    <row r="34" spans="1:6" ht="16.5" hidden="1" thickBot="1">
      <c r="A34" s="172" t="s">
        <v>139</v>
      </c>
      <c r="B34" s="106" t="s">
        <v>140</v>
      </c>
      <c r="C34" s="173">
        <f>C36</f>
        <v>0</v>
      </c>
      <c r="D34" s="174">
        <f>D36</f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159"/>
      <c r="B35" s="24" t="s">
        <v>141</v>
      </c>
      <c r="C35" s="161"/>
      <c r="D35" s="161"/>
      <c r="E35" s="55">
        <f t="shared" si="0"/>
        <v>0</v>
      </c>
      <c r="F35" s="56"/>
    </row>
    <row r="36" spans="1:6" ht="16.5" hidden="1" thickBot="1">
      <c r="A36" s="154" t="s">
        <v>142</v>
      </c>
      <c r="B36" s="41" t="s">
        <v>143</v>
      </c>
      <c r="C36" s="156">
        <v>0</v>
      </c>
      <c r="D36" s="156">
        <v>0</v>
      </c>
      <c r="E36" s="55">
        <f t="shared" si="0"/>
        <v>0</v>
      </c>
      <c r="F36" s="56" t="e">
        <f t="shared" si="1"/>
        <v>#DIV/0!</v>
      </c>
    </row>
    <row r="37" spans="1:6" ht="16.5" hidden="1" thickBot="1">
      <c r="A37" s="155"/>
      <c r="B37" s="26" t="s">
        <v>144</v>
      </c>
      <c r="C37" s="157"/>
      <c r="D37" s="157"/>
      <c r="E37" s="55">
        <f t="shared" si="0"/>
        <v>0</v>
      </c>
      <c r="F37" s="56"/>
    </row>
    <row r="38" spans="1:6" ht="16.5" thickBot="1">
      <c r="A38" s="99">
        <v>9800</v>
      </c>
      <c r="B38" s="24" t="s">
        <v>145</v>
      </c>
      <c r="C38" s="43">
        <f>C34+C30+C27+C25+C22+C20+C17+C14+C11+C9+C2+C32</f>
        <v>34146266.18</v>
      </c>
      <c r="D38" s="43">
        <f>D34+D30+D27+D25+D22+D20+D17+D14+D11+D9+D2</f>
        <v>4957977.3600000003</v>
      </c>
      <c r="E38" s="55">
        <f t="shared" si="0"/>
        <v>-29188288.82</v>
      </c>
      <c r="F38" s="56">
        <f t="shared" si="1"/>
        <v>14.519822852268296</v>
      </c>
    </row>
  </sheetData>
  <mergeCells count="6">
    <mergeCell ref="A34:A35"/>
    <mergeCell ref="C34:C35"/>
    <mergeCell ref="D34:D35"/>
    <mergeCell ref="A36:A37"/>
    <mergeCell ref="C36:C37"/>
    <mergeCell ref="D36:D37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topLeftCell="A35" workbookViewId="0">
      <selection activeCell="E60" sqref="E60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6" t="s">
        <v>65</v>
      </c>
      <c r="B1" s="148" t="s">
        <v>66</v>
      </c>
      <c r="C1" s="164" t="s">
        <v>67</v>
      </c>
      <c r="D1" s="150" t="s">
        <v>68</v>
      </c>
      <c r="E1" s="57" t="s">
        <v>69</v>
      </c>
      <c r="F1" s="64" t="s">
        <v>115</v>
      </c>
    </row>
    <row r="2" spans="1:6" ht="15.75" thickBot="1">
      <c r="A2" s="147"/>
      <c r="B2" s="149"/>
      <c r="C2" s="165"/>
      <c r="D2" s="151"/>
      <c r="E2" s="58" t="s">
        <v>70</v>
      </c>
      <c r="F2" s="64"/>
    </row>
    <row r="3" spans="1:6" ht="41.25" customHeight="1" thickBot="1">
      <c r="A3" s="121" t="s">
        <v>153</v>
      </c>
      <c r="B3" s="132" t="s">
        <v>164</v>
      </c>
      <c r="C3" s="101">
        <v>5263200</v>
      </c>
      <c r="D3" s="102">
        <v>1220825.23</v>
      </c>
      <c r="E3" s="59">
        <f>C3-D3</f>
        <v>4042374.77</v>
      </c>
      <c r="F3" s="65">
        <f>D3/C3*100</f>
        <v>23.195493806049551</v>
      </c>
    </row>
    <row r="4" spans="1:6" ht="38.25" customHeight="1" thickBot="1">
      <c r="A4" s="120" t="s">
        <v>71</v>
      </c>
      <c r="B4" s="21" t="s">
        <v>72</v>
      </c>
      <c r="C4" s="77">
        <v>7375000</v>
      </c>
      <c r="D4" s="28">
        <v>1545788.36</v>
      </c>
      <c r="E4" s="59">
        <f>C4-D4</f>
        <v>5829211.6399999997</v>
      </c>
      <c r="F4" s="65">
        <f>D4/C4*100</f>
        <v>20.959842169491527</v>
      </c>
    </row>
    <row r="5" spans="1:6" ht="25.5" customHeight="1" thickBot="1">
      <c r="A5" s="120" t="s">
        <v>73</v>
      </c>
      <c r="B5" s="21" t="s">
        <v>74</v>
      </c>
      <c r="C5" s="77">
        <v>3300000</v>
      </c>
      <c r="D5" s="28">
        <v>712262</v>
      </c>
      <c r="E5" s="59">
        <f>C5-D5</f>
        <v>2587738</v>
      </c>
      <c r="F5" s="65">
        <f>D5/C5*100</f>
        <v>21.58369696969697</v>
      </c>
    </row>
    <row r="6" spans="1:6" ht="19.5" customHeight="1" thickBot="1">
      <c r="A6" s="120" t="s">
        <v>75</v>
      </c>
      <c r="B6" s="21" t="s">
        <v>76</v>
      </c>
      <c r="C6" s="77">
        <v>2060000</v>
      </c>
      <c r="D6" s="28">
        <v>103968.4</v>
      </c>
      <c r="E6" s="59">
        <f>C6-D6</f>
        <v>1956031.6</v>
      </c>
      <c r="F6" s="65">
        <f>D6/C6*100</f>
        <v>5.047009708737864</v>
      </c>
    </row>
    <row r="7" spans="1:6" ht="13.5" customHeight="1">
      <c r="A7" s="142" t="s">
        <v>77</v>
      </c>
      <c r="B7" s="22" t="s">
        <v>78</v>
      </c>
      <c r="C7" s="166">
        <f>SUM(C9:C10)</f>
        <v>8000000</v>
      </c>
      <c r="D7" s="144">
        <f>SUM(D9:D11)</f>
        <v>2077096.54</v>
      </c>
      <c r="E7" s="144">
        <f>SUM(E9:E11)</f>
        <v>5922903.46</v>
      </c>
      <c r="F7" s="170">
        <f t="shared" ref="F7:F30" si="0">D7/C7*100</f>
        <v>25.96370675</v>
      </c>
    </row>
    <row r="8" spans="1:6" ht="13.5" customHeight="1" thickBot="1">
      <c r="A8" s="143"/>
      <c r="B8" s="21" t="s">
        <v>79</v>
      </c>
      <c r="C8" s="167"/>
      <c r="D8" s="145"/>
      <c r="E8" s="145"/>
      <c r="F8" s="171"/>
    </row>
    <row r="9" spans="1:6" ht="47.25" customHeight="1" thickBot="1">
      <c r="A9" s="120" t="s">
        <v>155</v>
      </c>
      <c r="B9" s="23" t="s">
        <v>156</v>
      </c>
      <c r="C9" s="78">
        <v>3215000</v>
      </c>
      <c r="D9" s="29">
        <v>1913607.36</v>
      </c>
      <c r="E9" s="59">
        <f>C9-D9</f>
        <v>1301392.6399999999</v>
      </c>
      <c r="F9" s="65">
        <f t="shared" si="0"/>
        <v>59.521224261275272</v>
      </c>
    </row>
    <row r="10" spans="1:6" ht="45.75" thickBot="1">
      <c r="A10" s="120" t="s">
        <v>157</v>
      </c>
      <c r="B10" s="23" t="s">
        <v>158</v>
      </c>
      <c r="C10" s="78">
        <v>4785000</v>
      </c>
      <c r="D10" s="29">
        <v>163486.29</v>
      </c>
      <c r="E10" s="59">
        <f>C10-D10</f>
        <v>4621513.71</v>
      </c>
      <c r="F10" s="65">
        <f t="shared" si="0"/>
        <v>3.4166413793103452</v>
      </c>
    </row>
    <row r="11" spans="1:6" ht="23.25" thickBot="1">
      <c r="A11" s="120" t="s">
        <v>149</v>
      </c>
      <c r="B11" s="23" t="s">
        <v>85</v>
      </c>
      <c r="C11" s="78">
        <v>0</v>
      </c>
      <c r="D11" s="29">
        <v>2.89</v>
      </c>
      <c r="E11" s="59">
        <f>C11-D11</f>
        <v>-2.89</v>
      </c>
      <c r="F11" s="65" t="e">
        <f t="shared" si="0"/>
        <v>#DIV/0!</v>
      </c>
    </row>
    <row r="12" spans="1:6" ht="21" hidden="1">
      <c r="A12" s="142" t="s">
        <v>86</v>
      </c>
      <c r="B12" s="22" t="s">
        <v>87</v>
      </c>
      <c r="C12" s="166">
        <f>SUM(C14:C16)</f>
        <v>0</v>
      </c>
      <c r="D12" s="144">
        <v>0</v>
      </c>
      <c r="E12" s="144">
        <f>SUM(E14:E16)</f>
        <v>0</v>
      </c>
      <c r="F12" s="162" t="e">
        <f t="shared" si="0"/>
        <v>#DIV/0!</v>
      </c>
    </row>
    <row r="13" spans="1:6" ht="15.75" hidden="1" customHeight="1">
      <c r="A13" s="143"/>
      <c r="B13" s="21" t="s">
        <v>79</v>
      </c>
      <c r="C13" s="167"/>
      <c r="D13" s="145"/>
      <c r="E13" s="145"/>
      <c r="F13" s="163"/>
    </row>
    <row r="14" spans="1:6" ht="38.25" hidden="1" customHeight="1">
      <c r="A14" s="120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hidden="1" customHeight="1">
      <c r="A15" s="120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hidden="1" customHeight="1">
      <c r="A16" s="120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120" t="s">
        <v>91</v>
      </c>
      <c r="B17" s="21" t="s">
        <v>92</v>
      </c>
      <c r="C17" s="77">
        <v>37000</v>
      </c>
      <c r="D17" s="28">
        <v>11100</v>
      </c>
      <c r="E17" s="59">
        <f t="shared" si="1"/>
        <v>25900</v>
      </c>
      <c r="F17" s="65">
        <f t="shared" si="0"/>
        <v>30</v>
      </c>
    </row>
    <row r="18" spans="1:6" ht="33.75" hidden="1" customHeight="1">
      <c r="A18" s="120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120" t="s">
        <v>95</v>
      </c>
      <c r="B19" s="25" t="s">
        <v>96</v>
      </c>
      <c r="C19" s="77">
        <v>4000</v>
      </c>
      <c r="D19" s="28">
        <v>5000</v>
      </c>
      <c r="E19" s="59">
        <f t="shared" si="1"/>
        <v>-1000</v>
      </c>
      <c r="F19" s="65">
        <f t="shared" si="0"/>
        <v>125</v>
      </c>
    </row>
    <row r="20" spans="1:6" ht="24.75" customHeight="1" thickBot="1">
      <c r="A20" s="120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120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120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120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152" t="s">
        <v>106</v>
      </c>
      <c r="B24" s="153"/>
      <c r="C24" s="79">
        <f>C18+C17+C12+C7+C6+C5+C4+C3+C19+C20</f>
        <v>26039200</v>
      </c>
      <c r="D24" s="79">
        <f>D18+D17+D12+D7+D6+D5+D4+D3+D19+D20</f>
        <v>5676040.5299999993</v>
      </c>
      <c r="E24" s="79">
        <f>E18+E17+E12+E7+E6+E5+E4+E3+E20</f>
        <v>20364159.469999999</v>
      </c>
      <c r="F24" s="65">
        <f t="shared" si="0"/>
        <v>21.79806034747611</v>
      </c>
    </row>
    <row r="25" spans="1:6" s="127" customFormat="1" ht="16.5" thickBot="1">
      <c r="A25" s="125" t="s">
        <v>107</v>
      </c>
      <c r="B25" s="24" t="s">
        <v>108</v>
      </c>
      <c r="C25" s="79">
        <f>380800+7600</f>
        <v>388400</v>
      </c>
      <c r="D25" s="79">
        <v>84009.54</v>
      </c>
      <c r="E25" s="59">
        <f>C25-D25</f>
        <v>304390.46000000002</v>
      </c>
      <c r="F25" s="126">
        <f t="shared" si="0"/>
        <v>21.629644696189494</v>
      </c>
    </row>
    <row r="26" spans="1:6" s="18" customFormat="1" ht="47.25" customHeight="1" thickBot="1">
      <c r="A26" s="122" t="s">
        <v>163</v>
      </c>
      <c r="B26" s="123" t="s">
        <v>162</v>
      </c>
      <c r="C26" s="124">
        <v>388400</v>
      </c>
      <c r="D26" s="78">
        <v>84009.54</v>
      </c>
      <c r="E26" s="59">
        <f>C26-D26</f>
        <v>304390.46000000002</v>
      </c>
      <c r="F26" s="126">
        <f t="shared" si="0"/>
        <v>21.629644696189494</v>
      </c>
    </row>
    <row r="27" spans="1:6" ht="16.5" thickBot="1">
      <c r="A27" s="121" t="s">
        <v>159</v>
      </c>
      <c r="B27" s="26" t="s">
        <v>160</v>
      </c>
      <c r="C27" s="80">
        <v>280000</v>
      </c>
      <c r="D27" s="80">
        <v>4850</v>
      </c>
      <c r="E27" s="59">
        <f>C27-D27</f>
        <v>275150</v>
      </c>
      <c r="F27" s="65">
        <f t="shared" ref="F27" si="2">D27/C27*100</f>
        <v>1.7321428571428572</v>
      </c>
    </row>
    <row r="28" spans="1:6" s="18" customFormat="1" ht="47.25" customHeight="1" thickBot="1">
      <c r="A28" s="120" t="s">
        <v>104</v>
      </c>
      <c r="B28" s="72" t="s">
        <v>105</v>
      </c>
      <c r="C28" s="78">
        <v>-199680.33</v>
      </c>
      <c r="D28" s="78">
        <v>-199680.33</v>
      </c>
      <c r="E28" s="60">
        <f>C28-D28</f>
        <v>0</v>
      </c>
      <c r="F28" s="73">
        <f>D28/C28*100</f>
        <v>100</v>
      </c>
    </row>
    <row r="29" spans="1:6" ht="16.5" thickBot="1">
      <c r="A29" s="152" t="s">
        <v>109</v>
      </c>
      <c r="B29" s="153"/>
      <c r="C29" s="79">
        <f>C24++C25+C27+C28</f>
        <v>26507919.670000002</v>
      </c>
      <c r="D29" s="79">
        <f>D24++D25+D27+D28</f>
        <v>5565219.7399999993</v>
      </c>
      <c r="E29" s="79">
        <f>E24++E25+E27+E28</f>
        <v>20943699.93</v>
      </c>
      <c r="F29" s="65">
        <f t="shared" si="0"/>
        <v>20.994554869948416</v>
      </c>
    </row>
    <row r="30" spans="1:6" ht="28.5" customHeight="1" thickBot="1">
      <c r="A30" s="152" t="s">
        <v>110</v>
      </c>
      <c r="B30" s="153"/>
      <c r="C30" s="79">
        <f>C29</f>
        <v>26507919.670000002</v>
      </c>
      <c r="D30" s="30">
        <f t="shared" ref="D30:E30" si="3">D29</f>
        <v>5565219.7399999993</v>
      </c>
      <c r="E30" s="30">
        <f t="shared" si="3"/>
        <v>20943699.93</v>
      </c>
      <c r="F30" s="65">
        <f t="shared" si="0"/>
        <v>20.994554869948416</v>
      </c>
    </row>
  </sheetData>
  <mergeCells count="17">
    <mergeCell ref="A1:A2"/>
    <mergeCell ref="B1:B2"/>
    <mergeCell ref="C1:C2"/>
    <mergeCell ref="D1:D2"/>
    <mergeCell ref="A7:A8"/>
    <mergeCell ref="C7:C8"/>
    <mergeCell ref="D7:D8"/>
    <mergeCell ref="A24:B24"/>
    <mergeCell ref="A29:B29"/>
    <mergeCell ref="A30:B30"/>
    <mergeCell ref="E7:E8"/>
    <mergeCell ref="F7:F8"/>
    <mergeCell ref="A12:A13"/>
    <mergeCell ref="C12:C13"/>
    <mergeCell ref="D12:D13"/>
    <mergeCell ref="E12:E13"/>
    <mergeCell ref="F12:F13"/>
  </mergeCells>
  <pageMargins left="0.7" right="0.7" top="0.75" bottom="0.75" header="0.3" footer="0.3"/>
  <pageSetup paperSize="9" scale="7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4"/>
  <sheetViews>
    <sheetView topLeftCell="A19" workbookViewId="0">
      <selection activeCell="B60" sqref="B60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5" t="s">
        <v>146</v>
      </c>
    </row>
    <row r="2" spans="1:6" ht="16.5" thickBot="1">
      <c r="A2" s="131">
        <v>100</v>
      </c>
      <c r="B2" s="24" t="s">
        <v>119</v>
      </c>
      <c r="C2" s="43">
        <f>SUM(C3:C8)</f>
        <v>15034380</v>
      </c>
      <c r="D2" s="43">
        <f>SUM(D3:D8)</f>
        <v>2531847.8600000003</v>
      </c>
      <c r="E2" s="55">
        <f>D2-C2</f>
        <v>-12502532.140000001</v>
      </c>
      <c r="F2" s="56">
        <f>D2/C2*100</f>
        <v>16.840387565034277</v>
      </c>
    </row>
    <row r="3" spans="1:6" ht="23.25" thickBot="1">
      <c r="A3" s="129">
        <v>102</v>
      </c>
      <c r="B3" s="26" t="s">
        <v>120</v>
      </c>
      <c r="C3" s="44">
        <f>967800</f>
        <v>967800</v>
      </c>
      <c r="D3" s="44">
        <v>160641.07999999999</v>
      </c>
      <c r="E3" s="55">
        <f t="shared" ref="E3:E34" si="0">D3-C3</f>
        <v>-807158.92</v>
      </c>
      <c r="F3" s="56">
        <f>D3/C3*100</f>
        <v>16.598582351725565</v>
      </c>
    </row>
    <row r="4" spans="1:6" ht="45.75" thickBot="1">
      <c r="A4" s="129">
        <v>104</v>
      </c>
      <c r="B4" s="26" t="s">
        <v>4</v>
      </c>
      <c r="C4" s="135">
        <v>6045200</v>
      </c>
      <c r="D4" s="44">
        <v>1144896.24</v>
      </c>
      <c r="E4" s="55">
        <f t="shared" si="0"/>
        <v>-4900303.76</v>
      </c>
      <c r="F4" s="56">
        <f>D4/C4*100</f>
        <v>18.938930721895055</v>
      </c>
    </row>
    <row r="5" spans="1:6" ht="35.25" thickBot="1">
      <c r="A5" s="129">
        <v>106</v>
      </c>
      <c r="B5" s="94" t="s">
        <v>152</v>
      </c>
      <c r="C5" s="108">
        <v>212700</v>
      </c>
      <c r="D5" s="44">
        <v>53175</v>
      </c>
      <c r="E5" s="55">
        <f t="shared" si="0"/>
        <v>-159525</v>
      </c>
      <c r="F5" s="56">
        <f>D5/C5*100</f>
        <v>25</v>
      </c>
    </row>
    <row r="6" spans="1:6" ht="27" thickBot="1">
      <c r="A6" s="129">
        <v>107</v>
      </c>
      <c r="B6" s="118" t="s">
        <v>154</v>
      </c>
      <c r="C6" s="44"/>
      <c r="D6" s="44"/>
      <c r="E6" s="55"/>
      <c r="F6" s="56"/>
    </row>
    <row r="7" spans="1:6" ht="16.5" thickBot="1">
      <c r="A7" s="117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4" si="1">D7/C7*100</f>
        <v>0</v>
      </c>
    </row>
    <row r="8" spans="1:6" ht="16.5" thickBot="1">
      <c r="A8" s="129">
        <v>113</v>
      </c>
      <c r="B8" s="26" t="s">
        <v>121</v>
      </c>
      <c r="C8" s="44">
        <v>7758680</v>
      </c>
      <c r="D8" s="45">
        <v>1173135.54</v>
      </c>
      <c r="E8" s="55">
        <f t="shared" si="0"/>
        <v>-6585544.46</v>
      </c>
      <c r="F8" s="56">
        <f t="shared" si="1"/>
        <v>15.120298040388313</v>
      </c>
    </row>
    <row r="9" spans="1:6" ht="16.5" thickBot="1">
      <c r="A9" s="131">
        <v>200</v>
      </c>
      <c r="B9" s="24" t="s">
        <v>122</v>
      </c>
      <c r="C9" s="43">
        <f>C10</f>
        <v>380800</v>
      </c>
      <c r="D9" s="43">
        <f>D10</f>
        <v>66834.539999999994</v>
      </c>
      <c r="E9" s="55">
        <f t="shared" si="0"/>
        <v>-313965.46000000002</v>
      </c>
      <c r="F9" s="56">
        <f t="shared" si="1"/>
        <v>17.55108718487395</v>
      </c>
    </row>
    <row r="10" spans="1:6" ht="16.5" thickBot="1">
      <c r="A10" s="129">
        <v>203</v>
      </c>
      <c r="B10" s="26" t="s">
        <v>123</v>
      </c>
      <c r="C10" s="44">
        <v>380800</v>
      </c>
      <c r="D10" s="44">
        <v>66834.539999999994</v>
      </c>
      <c r="E10" s="55">
        <f t="shared" si="0"/>
        <v>-313965.46000000002</v>
      </c>
      <c r="F10" s="56">
        <f t="shared" si="1"/>
        <v>17.55108718487395</v>
      </c>
    </row>
    <row r="11" spans="1:6" ht="21.75" thickBot="1">
      <c r="A11" s="131">
        <v>300</v>
      </c>
      <c r="B11" s="24" t="s">
        <v>124</v>
      </c>
      <c r="C11" s="43">
        <f>SUM(C12:C13)</f>
        <v>125000</v>
      </c>
      <c r="D11" s="43">
        <f>SUM(D12:D13)</f>
        <v>15000</v>
      </c>
      <c r="E11" s="55">
        <f t="shared" si="0"/>
        <v>-110000</v>
      </c>
      <c r="F11" s="56">
        <f t="shared" si="1"/>
        <v>12</v>
      </c>
    </row>
    <row r="12" spans="1:6" ht="34.5" thickBot="1">
      <c r="A12" s="129">
        <v>309</v>
      </c>
      <c r="B12" s="37" t="s">
        <v>165</v>
      </c>
      <c r="C12" s="130">
        <v>60000</v>
      </c>
      <c r="D12" s="44">
        <v>0</v>
      </c>
      <c r="E12" s="55">
        <f t="shared" si="0"/>
        <v>-60000</v>
      </c>
      <c r="F12" s="56">
        <f t="shared" si="1"/>
        <v>0</v>
      </c>
    </row>
    <row r="13" spans="1:6" ht="34.5" thickBot="1">
      <c r="A13" s="129">
        <v>314</v>
      </c>
      <c r="B13" s="38" t="s">
        <v>126</v>
      </c>
      <c r="C13" s="44">
        <v>65000</v>
      </c>
      <c r="D13" s="44">
        <v>15000</v>
      </c>
      <c r="E13" s="55">
        <f t="shared" si="0"/>
        <v>-50000</v>
      </c>
      <c r="F13" s="56">
        <f t="shared" si="1"/>
        <v>23.076923076923077</v>
      </c>
    </row>
    <row r="14" spans="1:6" ht="16.5" thickBot="1">
      <c r="A14" s="131">
        <v>400</v>
      </c>
      <c r="B14" s="39" t="s">
        <v>64</v>
      </c>
      <c r="C14" s="43">
        <f>SUM(C15:C16)</f>
        <v>6594600.7999999998</v>
      </c>
      <c r="D14" s="43">
        <f>SUM(D15:D16)</f>
        <v>311400</v>
      </c>
      <c r="E14" s="55">
        <f t="shared" si="0"/>
        <v>-6283200.7999999998</v>
      </c>
      <c r="F14" s="56">
        <f t="shared" si="1"/>
        <v>4.7220447369611822</v>
      </c>
    </row>
    <row r="15" spans="1:6" ht="16.5" thickBot="1">
      <c r="A15" s="129">
        <v>409</v>
      </c>
      <c r="B15" s="26" t="s">
        <v>18</v>
      </c>
      <c r="C15" s="44">
        <v>6509600.7999999998</v>
      </c>
      <c r="D15" s="44">
        <v>311400</v>
      </c>
      <c r="E15" s="55">
        <f t="shared" si="0"/>
        <v>-6198200.7999999998</v>
      </c>
      <c r="F15" s="56">
        <f t="shared" si="1"/>
        <v>4.78370347994304</v>
      </c>
    </row>
    <row r="16" spans="1:6" ht="23.25" thickBot="1">
      <c r="A16" s="129">
        <v>412</v>
      </c>
      <c r="B16" s="26" t="s">
        <v>127</v>
      </c>
      <c r="C16" s="44">
        <v>85000</v>
      </c>
      <c r="D16" s="44">
        <v>0</v>
      </c>
      <c r="E16" s="55">
        <f t="shared" si="0"/>
        <v>-85000</v>
      </c>
      <c r="F16" s="56">
        <f t="shared" si="1"/>
        <v>0</v>
      </c>
    </row>
    <row r="17" spans="1:7" ht="16.5" thickBot="1">
      <c r="A17" s="131">
        <v>500</v>
      </c>
      <c r="B17" s="24" t="s">
        <v>128</v>
      </c>
      <c r="C17" s="43">
        <f>SUM(C18:C19)</f>
        <v>2613999.14</v>
      </c>
      <c r="D17" s="43">
        <f>SUM(D18:D19)</f>
        <v>363321.88</v>
      </c>
      <c r="E17" s="55">
        <f t="shared" si="0"/>
        <v>-2250677.2600000002</v>
      </c>
      <c r="F17" s="56">
        <f t="shared" si="1"/>
        <v>13.899081848971074</v>
      </c>
      <c r="G17">
        <f>D17/D34*100</f>
        <v>7.9760398999089874</v>
      </c>
    </row>
    <row r="18" spans="1:7" ht="16.5" thickBot="1">
      <c r="A18" s="129">
        <v>502</v>
      </c>
      <c r="B18" s="26" t="s">
        <v>19</v>
      </c>
      <c r="C18" s="44">
        <v>944999.14</v>
      </c>
      <c r="D18" s="44">
        <v>0</v>
      </c>
      <c r="E18" s="55">
        <f t="shared" si="0"/>
        <v>-944999.14</v>
      </c>
      <c r="F18" s="56">
        <f t="shared" si="1"/>
        <v>0</v>
      </c>
    </row>
    <row r="19" spans="1:7" ht="16.5" thickBot="1">
      <c r="A19" s="129">
        <v>503</v>
      </c>
      <c r="B19" s="26" t="s">
        <v>22</v>
      </c>
      <c r="C19" s="44">
        <v>1669000</v>
      </c>
      <c r="D19" s="44">
        <v>363321.88</v>
      </c>
      <c r="E19" s="55">
        <f t="shared" si="0"/>
        <v>-1305678.1200000001</v>
      </c>
      <c r="F19" s="56">
        <f t="shared" si="1"/>
        <v>21.768836428999403</v>
      </c>
    </row>
    <row r="20" spans="1:7" ht="16.5" thickBot="1">
      <c r="A20" s="131">
        <v>700</v>
      </c>
      <c r="B20" s="24" t="s">
        <v>129</v>
      </c>
      <c r="C20" s="43">
        <f>C21</f>
        <v>40000</v>
      </c>
      <c r="D20" s="43">
        <v>0</v>
      </c>
      <c r="E20" s="55">
        <f t="shared" si="0"/>
        <v>-40000</v>
      </c>
      <c r="F20" s="56">
        <f t="shared" si="1"/>
        <v>0</v>
      </c>
    </row>
    <row r="21" spans="1:7" ht="16.5" thickBot="1">
      <c r="A21" s="129">
        <v>707</v>
      </c>
      <c r="B21" s="26" t="s">
        <v>23</v>
      </c>
      <c r="C21" s="44">
        <v>40000</v>
      </c>
      <c r="D21" s="44">
        <v>0</v>
      </c>
      <c r="E21" s="55">
        <f t="shared" si="0"/>
        <v>-40000</v>
      </c>
      <c r="F21" s="56">
        <f t="shared" si="1"/>
        <v>0</v>
      </c>
    </row>
    <row r="22" spans="1:7" ht="16.5" thickBot="1">
      <c r="A22" s="131">
        <v>800</v>
      </c>
      <c r="B22" s="24" t="s">
        <v>130</v>
      </c>
      <c r="C22" s="43">
        <f>SUM(C23:C24)</f>
        <v>4855110.59</v>
      </c>
      <c r="D22" s="43">
        <f>SUM(D23:D24)</f>
        <v>1136762</v>
      </c>
      <c r="E22" s="55">
        <f t="shared" si="0"/>
        <v>-3718348.59</v>
      </c>
      <c r="F22" s="56">
        <f t="shared" si="1"/>
        <v>23.413720015798859</v>
      </c>
      <c r="G22">
        <f>D22/D34*100</f>
        <v>24.955444656127899</v>
      </c>
    </row>
    <row r="23" spans="1:7" ht="16.5" thickBot="1">
      <c r="A23" s="129">
        <v>801</v>
      </c>
      <c r="B23" s="26" t="s">
        <v>131</v>
      </c>
      <c r="C23" s="44">
        <v>4785110.59</v>
      </c>
      <c r="D23" s="44">
        <v>1136762</v>
      </c>
      <c r="E23" s="55">
        <f t="shared" si="0"/>
        <v>-3648348.59</v>
      </c>
      <c r="F23" s="56">
        <f t="shared" si="1"/>
        <v>23.756232559716032</v>
      </c>
    </row>
    <row r="24" spans="1:7" ht="16.5" thickBot="1">
      <c r="A24" s="129">
        <v>804</v>
      </c>
      <c r="B24" s="26" t="s">
        <v>132</v>
      </c>
      <c r="C24" s="44">
        <v>70000</v>
      </c>
      <c r="D24" s="44">
        <v>0</v>
      </c>
      <c r="E24" s="55">
        <f t="shared" si="0"/>
        <v>-70000</v>
      </c>
      <c r="F24" s="56">
        <f t="shared" si="1"/>
        <v>0</v>
      </c>
    </row>
    <row r="25" spans="1:7" ht="16.5" hidden="1" thickBot="1">
      <c r="A25" s="131">
        <v>1000</v>
      </c>
      <c r="B25" s="24" t="s">
        <v>133</v>
      </c>
      <c r="C25" s="43">
        <f>C26</f>
        <v>0</v>
      </c>
      <c r="D25" s="43">
        <f>D26</f>
        <v>0</v>
      </c>
      <c r="E25" s="55">
        <f t="shared" si="0"/>
        <v>0</v>
      </c>
      <c r="F25" s="56" t="e">
        <f t="shared" si="1"/>
        <v>#DIV/0!</v>
      </c>
    </row>
    <row r="26" spans="1:7" ht="16.5" hidden="1" thickBot="1">
      <c r="A26" s="129">
        <v>1003</v>
      </c>
      <c r="B26" s="26" t="s">
        <v>134</v>
      </c>
      <c r="C26" s="44"/>
      <c r="D26" s="44"/>
      <c r="E26" s="55">
        <f t="shared" si="0"/>
        <v>0</v>
      </c>
      <c r="F26" s="56" t="e">
        <f t="shared" si="1"/>
        <v>#DIV/0!</v>
      </c>
    </row>
    <row r="27" spans="1:7" ht="16.5" thickBot="1">
      <c r="A27" s="134">
        <v>1000</v>
      </c>
      <c r="B27" s="24" t="s">
        <v>133</v>
      </c>
      <c r="C27" s="43">
        <f>C28</f>
        <v>15000</v>
      </c>
      <c r="D27" s="44">
        <f>D28</f>
        <v>0</v>
      </c>
      <c r="E27" s="55">
        <f t="shared" si="0"/>
        <v>-15000</v>
      </c>
      <c r="F27" s="56">
        <f t="shared" si="1"/>
        <v>0</v>
      </c>
    </row>
    <row r="28" spans="1:7" ht="16.5" thickBot="1">
      <c r="A28" s="133">
        <v>1003</v>
      </c>
      <c r="B28" s="26" t="s">
        <v>134</v>
      </c>
      <c r="C28" s="44">
        <v>15000</v>
      </c>
      <c r="D28" s="44">
        <v>0</v>
      </c>
      <c r="E28" s="55">
        <f t="shared" si="0"/>
        <v>-15000</v>
      </c>
      <c r="F28" s="56">
        <f t="shared" si="1"/>
        <v>0</v>
      </c>
    </row>
    <row r="29" spans="1:7" ht="16.5" thickBot="1">
      <c r="A29" s="131">
        <v>1100</v>
      </c>
      <c r="B29" s="24" t="s">
        <v>135</v>
      </c>
      <c r="C29" s="43">
        <f>C30+C31</f>
        <v>630300</v>
      </c>
      <c r="D29" s="43">
        <f>D30+D31</f>
        <v>130000</v>
      </c>
      <c r="E29" s="55">
        <f t="shared" si="0"/>
        <v>-500300</v>
      </c>
      <c r="F29" s="56">
        <f t="shared" si="1"/>
        <v>20.625099159130571</v>
      </c>
    </row>
    <row r="30" spans="1:7" ht="16.5" thickBot="1">
      <c r="A30" s="129">
        <v>1101</v>
      </c>
      <c r="B30" s="26" t="s">
        <v>136</v>
      </c>
      <c r="C30" s="44">
        <v>630300</v>
      </c>
      <c r="D30" s="44">
        <v>130000</v>
      </c>
      <c r="E30" s="55">
        <f t="shared" si="0"/>
        <v>-500300</v>
      </c>
      <c r="F30" s="56">
        <f t="shared" si="1"/>
        <v>20.625099159130571</v>
      </c>
    </row>
    <row r="31" spans="1:7" ht="16.5" hidden="1" thickBot="1">
      <c r="A31" s="129">
        <v>1102</v>
      </c>
      <c r="B31" s="26" t="s">
        <v>151</v>
      </c>
      <c r="C31" s="49">
        <v>0</v>
      </c>
      <c r="D31" s="49">
        <v>0</v>
      </c>
      <c r="E31" s="55">
        <f t="shared" si="0"/>
        <v>0</v>
      </c>
      <c r="F31" s="56" t="e">
        <f t="shared" si="1"/>
        <v>#DIV/0!</v>
      </c>
    </row>
    <row r="32" spans="1:7" ht="16.5" thickBot="1">
      <c r="A32" s="128">
        <v>1200</v>
      </c>
      <c r="B32" s="109" t="s">
        <v>137</v>
      </c>
      <c r="C32" s="136">
        <f>C33</f>
        <v>30000</v>
      </c>
      <c r="D32" s="110">
        <f>D33</f>
        <v>0</v>
      </c>
      <c r="E32" s="55">
        <f t="shared" si="0"/>
        <v>-30000</v>
      </c>
      <c r="F32" s="56">
        <f t="shared" si="1"/>
        <v>0</v>
      </c>
    </row>
    <row r="33" spans="1:6" ht="23.25" thickBot="1">
      <c r="A33" s="107">
        <v>1204</v>
      </c>
      <c r="B33" s="91" t="s">
        <v>150</v>
      </c>
      <c r="C33" s="114">
        <v>30000</v>
      </c>
      <c r="D33" s="116">
        <v>0</v>
      </c>
      <c r="E33" s="55">
        <f t="shared" si="0"/>
        <v>-30000</v>
      </c>
      <c r="F33" s="56">
        <f t="shared" si="1"/>
        <v>0</v>
      </c>
    </row>
    <row r="34" spans="1:6" ht="16.5" thickBot="1">
      <c r="A34" s="131">
        <v>9800</v>
      </c>
      <c r="B34" s="24" t="s">
        <v>145</v>
      </c>
      <c r="C34" s="43">
        <f>C32+C29+C25+C22+C20+C17+C14+C11+C9+C2+C27</f>
        <v>30319190.530000001</v>
      </c>
      <c r="D34" s="43">
        <f>D32+D29+D25+D22+D20+D17+D14+D11+D9+D2+D27</f>
        <v>4555166.28</v>
      </c>
      <c r="E34" s="55">
        <f t="shared" si="0"/>
        <v>-25764024.25</v>
      </c>
      <c r="F34" s="56">
        <f t="shared" si="1"/>
        <v>15.024036593235527</v>
      </c>
    </row>
  </sheetData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sqref="A1:IV65536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>
      <c r="A2" s="137" t="s">
        <v>54</v>
      </c>
      <c r="B2" s="137"/>
      <c r="C2" s="137"/>
      <c r="D2" s="137"/>
      <c r="E2" s="137"/>
      <c r="F2" s="137"/>
      <c r="G2" s="137"/>
      <c r="H2" s="137"/>
      <c r="I2" s="137"/>
    </row>
    <row r="4" spans="1:10" ht="57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>
      <c r="A33" s="138" t="s">
        <v>38</v>
      </c>
      <c r="B33" s="138"/>
      <c r="C33" s="138"/>
      <c r="D33" s="17"/>
      <c r="E33" s="14"/>
      <c r="F33" s="139" t="s">
        <v>39</v>
      </c>
      <c r="G33" s="139"/>
      <c r="H33" s="139"/>
      <c r="I33" s="139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D14" sqref="D14"/>
    </sheetView>
  </sheetViews>
  <sheetFormatPr defaultRowHeight="1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>
      <c r="A1" s="146" t="s">
        <v>65</v>
      </c>
      <c r="B1" s="148" t="s">
        <v>66</v>
      </c>
      <c r="C1" s="150" t="s">
        <v>67</v>
      </c>
      <c r="D1" s="150" t="s">
        <v>68</v>
      </c>
      <c r="E1" s="57" t="s">
        <v>69</v>
      </c>
      <c r="F1" s="64" t="s">
        <v>115</v>
      </c>
    </row>
    <row r="2" spans="1:6" ht="15.75" thickBot="1">
      <c r="A2" s="147"/>
      <c r="B2" s="149"/>
      <c r="C2" s="151"/>
      <c r="D2" s="151"/>
      <c r="E2" s="58" t="s">
        <v>70</v>
      </c>
      <c r="F2" s="64"/>
    </row>
    <row r="3" spans="1:6" ht="38.25" customHeight="1" thickBot="1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>
      <c r="A6" s="142" t="s">
        <v>77</v>
      </c>
      <c r="B6" s="22" t="s">
        <v>78</v>
      </c>
      <c r="C6" s="144">
        <v>10110000</v>
      </c>
      <c r="D6" s="144">
        <v>2683258.98</v>
      </c>
      <c r="E6" s="140">
        <v>-7428741.0199999996</v>
      </c>
      <c r="F6" s="65">
        <f t="shared" ref="F6:F26" si="0">D6/C6*100</f>
        <v>26.540642729970326</v>
      </c>
    </row>
    <row r="7" spans="1:6" ht="13.5" customHeight="1" thickBot="1">
      <c r="A7" s="143"/>
      <c r="B7" s="21" t="s">
        <v>79</v>
      </c>
      <c r="C7" s="145"/>
      <c r="D7" s="145"/>
      <c r="E7" s="141"/>
      <c r="F7" s="65"/>
    </row>
    <row r="8" spans="1:6" ht="37.5" customHeight="1" thickBot="1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>
      <c r="A11" s="142" t="s">
        <v>86</v>
      </c>
      <c r="B11" s="22" t="s">
        <v>87</v>
      </c>
      <c r="C11" s="144">
        <v>2308000</v>
      </c>
      <c r="D11" s="144">
        <v>174530.63</v>
      </c>
      <c r="E11" s="140">
        <v>-2133469.37</v>
      </c>
      <c r="F11" s="65">
        <f t="shared" si="0"/>
        <v>7.5619857019064121</v>
      </c>
    </row>
    <row r="12" spans="1:6" ht="15.75" thickBot="1">
      <c r="A12" s="143"/>
      <c r="B12" s="21" t="s">
        <v>79</v>
      </c>
      <c r="C12" s="145"/>
      <c r="D12" s="145"/>
      <c r="E12" s="141"/>
      <c r="F12" s="65"/>
    </row>
    <row r="13" spans="1:6" ht="38.25" customHeight="1" thickBot="1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>
      <c r="A23" s="152" t="s">
        <v>106</v>
      </c>
      <c r="B23" s="153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>
      <c r="A25" s="152" t="s">
        <v>109</v>
      </c>
      <c r="B25" s="153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>
      <c r="A26" s="152" t="s">
        <v>110</v>
      </c>
      <c r="B26" s="153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A25:B25"/>
    <mergeCell ref="A26:B26"/>
    <mergeCell ref="A11:A12"/>
    <mergeCell ref="C11:C12"/>
    <mergeCell ref="D11:D12"/>
    <mergeCell ref="A1:A2"/>
    <mergeCell ref="B1:B2"/>
    <mergeCell ref="C1:C2"/>
    <mergeCell ref="D1:D2"/>
    <mergeCell ref="A23:B23"/>
    <mergeCell ref="E11:E12"/>
    <mergeCell ref="A6:A7"/>
    <mergeCell ref="C6:C7"/>
    <mergeCell ref="D6:D7"/>
    <mergeCell ref="E6:E7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>
      <c r="A29" s="158" t="s">
        <v>139</v>
      </c>
      <c r="B29" s="40" t="s">
        <v>140</v>
      </c>
      <c r="C29" s="160">
        <f>C31</f>
        <v>222037.11</v>
      </c>
      <c r="D29" s="160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>
      <c r="A30" s="159"/>
      <c r="B30" s="24" t="s">
        <v>141</v>
      </c>
      <c r="C30" s="161"/>
      <c r="D30" s="161"/>
      <c r="E30" s="55">
        <f t="shared" si="0"/>
        <v>0</v>
      </c>
      <c r="F30" s="56"/>
    </row>
    <row r="31" spans="1:6" ht="15" customHeight="1" thickBot="1">
      <c r="A31" s="154" t="s">
        <v>142</v>
      </c>
      <c r="B31" s="41" t="s">
        <v>143</v>
      </c>
      <c r="C31" s="156">
        <v>222037.11</v>
      </c>
      <c r="D31" s="156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>
      <c r="A32" s="155"/>
      <c r="B32" s="26" t="s">
        <v>144</v>
      </c>
      <c r="C32" s="157"/>
      <c r="D32" s="157"/>
      <c r="E32" s="55">
        <f t="shared" si="0"/>
        <v>0</v>
      </c>
      <c r="F32" s="56"/>
    </row>
    <row r="33" spans="1:6" ht="16.5" thickBot="1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6" t="s">
        <v>65</v>
      </c>
      <c r="B1" s="148" t="s">
        <v>66</v>
      </c>
      <c r="C1" s="164" t="s">
        <v>67</v>
      </c>
      <c r="D1" s="150" t="s">
        <v>68</v>
      </c>
      <c r="E1" s="57" t="s">
        <v>69</v>
      </c>
      <c r="F1" s="64" t="s">
        <v>115</v>
      </c>
    </row>
    <row r="2" spans="1:6" ht="15.75" thickBot="1">
      <c r="A2" s="147"/>
      <c r="B2" s="149"/>
      <c r="C2" s="165"/>
      <c r="D2" s="151"/>
      <c r="E2" s="58" t="s">
        <v>70</v>
      </c>
      <c r="F2" s="64"/>
    </row>
    <row r="3" spans="1:6" ht="38.25" customHeight="1" thickBot="1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>
      <c r="A6" s="142" t="s">
        <v>77</v>
      </c>
      <c r="B6" s="22" t="s">
        <v>78</v>
      </c>
      <c r="C6" s="166">
        <f>SUM(C8:C9)</f>
        <v>10110000</v>
      </c>
      <c r="D6" s="144">
        <f>SUM(D8:D10)</f>
        <v>3767762.52</v>
      </c>
      <c r="E6" s="144">
        <f>SUM(E8:E9)</f>
        <v>6343634.9700000007</v>
      </c>
      <c r="F6" s="65">
        <f t="shared" ref="F6:F27" si="0">D6/C6*100</f>
        <v>37.267680712166175</v>
      </c>
    </row>
    <row r="7" spans="1:6" ht="13.5" customHeight="1" thickBot="1">
      <c r="A7" s="143"/>
      <c r="B7" s="21" t="s">
        <v>79</v>
      </c>
      <c r="C7" s="167"/>
      <c r="D7" s="145"/>
      <c r="E7" s="145"/>
      <c r="F7" s="65"/>
    </row>
    <row r="8" spans="1:6" ht="37.5" customHeight="1" thickBot="1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>
      <c r="A11" s="142" t="s">
        <v>86</v>
      </c>
      <c r="B11" s="22" t="s">
        <v>87</v>
      </c>
      <c r="C11" s="166">
        <f>SUM(C13:C15)</f>
        <v>2308000</v>
      </c>
      <c r="D11" s="144">
        <f>SUM(D13:D15)</f>
        <v>529982.33000000007</v>
      </c>
      <c r="E11" s="144">
        <f>SUM(E13:E15)</f>
        <v>1778017.67</v>
      </c>
      <c r="F11" s="162">
        <f t="shared" si="0"/>
        <v>22.962839254766035</v>
      </c>
    </row>
    <row r="12" spans="1:6" ht="15.75" customHeight="1" thickBot="1">
      <c r="A12" s="143"/>
      <c r="B12" s="21" t="s">
        <v>79</v>
      </c>
      <c r="C12" s="167"/>
      <c r="D12" s="145"/>
      <c r="E12" s="145"/>
      <c r="F12" s="163"/>
    </row>
    <row r="13" spans="1:6" ht="38.25" customHeight="1" thickBot="1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>
      <c r="A23" s="152" t="s">
        <v>106</v>
      </c>
      <c r="B23" s="153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>
      <c r="A26" s="152" t="s">
        <v>109</v>
      </c>
      <c r="B26" s="153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>
      <c r="A27" s="152" t="s">
        <v>110</v>
      </c>
      <c r="B27" s="153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>
      <c r="A31" s="168" t="s">
        <v>139</v>
      </c>
      <c r="B31" s="92" t="s">
        <v>140</v>
      </c>
      <c r="C31" s="169">
        <f>C33</f>
        <v>222037.11</v>
      </c>
      <c r="D31" s="160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>
      <c r="A32" s="159"/>
      <c r="B32" s="24" t="s">
        <v>141</v>
      </c>
      <c r="C32" s="161"/>
      <c r="D32" s="161"/>
      <c r="E32" s="55">
        <f t="shared" si="0"/>
        <v>0</v>
      </c>
      <c r="F32" s="56"/>
    </row>
    <row r="33" spans="1:6" ht="16.5" thickBot="1">
      <c r="A33" s="154" t="s">
        <v>142</v>
      </c>
      <c r="B33" s="41" t="s">
        <v>143</v>
      </c>
      <c r="C33" s="156">
        <v>222037.11</v>
      </c>
      <c r="D33" s="156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>
      <c r="A34" s="155"/>
      <c r="B34" s="26" t="s">
        <v>144</v>
      </c>
      <c r="C34" s="157"/>
      <c r="D34" s="157"/>
      <c r="E34" s="55">
        <f t="shared" si="0"/>
        <v>0</v>
      </c>
      <c r="F34" s="56"/>
    </row>
    <row r="35" spans="1:6" ht="16.5" thickBot="1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3" sqref="E23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6" t="s">
        <v>65</v>
      </c>
      <c r="B1" s="148" t="s">
        <v>66</v>
      </c>
      <c r="C1" s="164" t="s">
        <v>67</v>
      </c>
      <c r="D1" s="150" t="s">
        <v>68</v>
      </c>
      <c r="E1" s="57" t="s">
        <v>69</v>
      </c>
      <c r="F1" s="64" t="s">
        <v>115</v>
      </c>
    </row>
    <row r="2" spans="1:6" ht="15.75" thickBot="1">
      <c r="A2" s="147"/>
      <c r="B2" s="149"/>
      <c r="C2" s="165"/>
      <c r="D2" s="151"/>
      <c r="E2" s="58" t="s">
        <v>70</v>
      </c>
      <c r="F2" s="64"/>
    </row>
    <row r="3" spans="1:6" ht="38.25" customHeight="1" thickBot="1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>
      <c r="A6" s="142" t="s">
        <v>77</v>
      </c>
      <c r="B6" s="22" t="s">
        <v>78</v>
      </c>
      <c r="C6" s="166">
        <f>SUM(C8:C9)</f>
        <v>8682000</v>
      </c>
      <c r="D6" s="144">
        <f>SUM(D8:D10)</f>
        <v>2319408.6</v>
      </c>
      <c r="E6" s="144">
        <f>SUM(E8:E9)</f>
        <v>6362613.7199999997</v>
      </c>
      <c r="F6" s="170">
        <f t="shared" ref="F6:F27" si="0">D6/C6*100</f>
        <v>26.715141672425709</v>
      </c>
    </row>
    <row r="7" spans="1:6" ht="13.5" customHeight="1" thickBot="1">
      <c r="A7" s="143"/>
      <c r="B7" s="21" t="s">
        <v>79</v>
      </c>
      <c r="C7" s="167"/>
      <c r="D7" s="145"/>
      <c r="E7" s="145"/>
      <c r="F7" s="171"/>
    </row>
    <row r="8" spans="1:6" ht="37.5" customHeight="1" thickBot="1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>
      <c r="A11" s="142" t="s">
        <v>86</v>
      </c>
      <c r="B11" s="22" t="s">
        <v>87</v>
      </c>
      <c r="C11" s="166">
        <f>SUM(C13:C15)</f>
        <v>2623000</v>
      </c>
      <c r="D11" s="144">
        <f>SUM(D13:D15)</f>
        <v>200062.5</v>
      </c>
      <c r="E11" s="144">
        <f>SUM(E13:E15)</f>
        <v>2422937.5</v>
      </c>
      <c r="F11" s="162">
        <f t="shared" si="0"/>
        <v>7.6272398017537171</v>
      </c>
    </row>
    <row r="12" spans="1:6" ht="15.75" customHeight="1" thickBot="1">
      <c r="A12" s="143"/>
      <c r="B12" s="21" t="s">
        <v>79</v>
      </c>
      <c r="C12" s="167"/>
      <c r="D12" s="145"/>
      <c r="E12" s="145"/>
      <c r="F12" s="163"/>
    </row>
    <row r="13" spans="1:6" ht="38.25" customHeight="1" thickBot="1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>
      <c r="A23" s="152" t="s">
        <v>106</v>
      </c>
      <c r="B23" s="153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>
      <c r="A26" s="152" t="s">
        <v>109</v>
      </c>
      <c r="B26" s="153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>
      <c r="A27" s="152" t="s">
        <v>110</v>
      </c>
      <c r="B27" s="153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  <mergeCell ref="A1:A2"/>
    <mergeCell ref="B1:B2"/>
    <mergeCell ref="C1:C2"/>
    <mergeCell ref="D1:D2"/>
    <mergeCell ref="A6:A7"/>
    <mergeCell ref="C6:C7"/>
    <mergeCell ref="D6:D7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5" t="s">
        <v>146</v>
      </c>
    </row>
    <row r="2" spans="1:7" ht="16.5" thickBot="1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>
      <c r="A5" s="84">
        <v>106</v>
      </c>
      <c r="B5" s="94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>
      <c r="A32" s="168" t="s">
        <v>139</v>
      </c>
      <c r="B32" s="92" t="s">
        <v>140</v>
      </c>
      <c r="C32" s="169">
        <f>C34</f>
        <v>5064.0200000000004</v>
      </c>
      <c r="D32" s="160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>
      <c r="A33" s="159"/>
      <c r="B33" s="24" t="s">
        <v>141</v>
      </c>
      <c r="C33" s="161"/>
      <c r="D33" s="161"/>
      <c r="E33" s="55">
        <f t="shared" si="0"/>
        <v>0</v>
      </c>
      <c r="F33" s="56"/>
    </row>
    <row r="34" spans="1:6" ht="16.5" thickBot="1">
      <c r="A34" s="154" t="s">
        <v>142</v>
      </c>
      <c r="B34" s="41" t="s">
        <v>143</v>
      </c>
      <c r="C34" s="156">
        <v>5064.0200000000004</v>
      </c>
      <c r="D34" s="156">
        <v>5064.0200000000004</v>
      </c>
      <c r="E34" s="55">
        <f t="shared" si="0"/>
        <v>0</v>
      </c>
      <c r="F34" s="56">
        <f t="shared" si="1"/>
        <v>100</v>
      </c>
    </row>
    <row r="35" spans="1:6" ht="16.5" thickBot="1">
      <c r="A35" s="155"/>
      <c r="B35" s="26" t="s">
        <v>144</v>
      </c>
      <c r="C35" s="157"/>
      <c r="D35" s="157"/>
      <c r="E35" s="55">
        <f t="shared" si="0"/>
        <v>0</v>
      </c>
      <c r="F35" s="56"/>
    </row>
    <row r="36" spans="1:6" ht="16.5" thickBot="1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topLeftCell="A7" workbookViewId="0">
      <selection activeCell="C25" sqref="C25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146" t="s">
        <v>65</v>
      </c>
      <c r="B1" s="148" t="s">
        <v>66</v>
      </c>
      <c r="C1" s="164" t="s">
        <v>67</v>
      </c>
      <c r="D1" s="150" t="s">
        <v>68</v>
      </c>
      <c r="E1" s="57" t="s">
        <v>69</v>
      </c>
      <c r="F1" s="64" t="s">
        <v>115</v>
      </c>
    </row>
    <row r="2" spans="1:6" ht="15.75" thickBot="1">
      <c r="A2" s="147"/>
      <c r="B2" s="149"/>
      <c r="C2" s="165"/>
      <c r="D2" s="151"/>
      <c r="E2" s="58" t="s">
        <v>70</v>
      </c>
      <c r="F2" s="64"/>
    </row>
    <row r="3" spans="1:6" ht="16.5" thickBot="1">
      <c r="A3" s="96" t="s">
        <v>153</v>
      </c>
      <c r="B3" s="100"/>
      <c r="C3" s="101">
        <v>3290800</v>
      </c>
      <c r="D3" s="102">
        <f>423946.09+9500.9+848164.68-27638.47</f>
        <v>1253973.2000000002</v>
      </c>
      <c r="E3" s="59">
        <f>C3-D3</f>
        <v>2036826.7999999998</v>
      </c>
      <c r="F3" s="65">
        <f>D3/C3*100</f>
        <v>38.105421174182574</v>
      </c>
    </row>
    <row r="4" spans="1:6" ht="38.25" customHeight="1" thickBot="1">
      <c r="A4" s="93" t="s">
        <v>71</v>
      </c>
      <c r="B4" s="21" t="s">
        <v>72</v>
      </c>
      <c r="C4" s="77">
        <v>7532000</v>
      </c>
      <c r="D4" s="28">
        <f>1465174.96+845+1600.69+2153.66</f>
        <v>1469774.3099999998</v>
      </c>
      <c r="E4" s="59">
        <f>C4-D4</f>
        <v>6062225.6900000004</v>
      </c>
      <c r="F4" s="65">
        <f>D4/C4*100</f>
        <v>19.513732209240573</v>
      </c>
    </row>
    <row r="5" spans="1:6" ht="25.5" customHeight="1" thickBot="1">
      <c r="A5" s="93" t="s">
        <v>73</v>
      </c>
      <c r="B5" s="21" t="s">
        <v>74</v>
      </c>
      <c r="C5" s="77">
        <v>1780000</v>
      </c>
      <c r="D5" s="28">
        <f>2833327.5+1.43</f>
        <v>2833328.93</v>
      </c>
      <c r="E5" s="59">
        <f>C5-D5</f>
        <v>-1053328.9300000002</v>
      </c>
      <c r="F5" s="65">
        <f>D5/C5*100</f>
        <v>159.17578258426968</v>
      </c>
    </row>
    <row r="6" spans="1:6" ht="19.5" customHeight="1" thickBot="1">
      <c r="A6" s="93" t="s">
        <v>75</v>
      </c>
      <c r="B6" s="21" t="s">
        <v>76</v>
      </c>
      <c r="C6" s="77">
        <v>1650000</v>
      </c>
      <c r="D6" s="28">
        <v>96247.79</v>
      </c>
      <c r="E6" s="59">
        <f>C6-D6</f>
        <v>1553752.21</v>
      </c>
      <c r="F6" s="65">
        <f>D6/C6*100</f>
        <v>5.8331993939393936</v>
      </c>
    </row>
    <row r="7" spans="1:6" ht="13.5" customHeight="1">
      <c r="A7" s="142" t="s">
        <v>77</v>
      </c>
      <c r="B7" s="22" t="s">
        <v>78</v>
      </c>
      <c r="C7" s="166">
        <f>SUM(C9:C10)</f>
        <v>8000000</v>
      </c>
      <c r="D7" s="144">
        <f>SUM(D9:D11)</f>
        <v>2133141.4700000002</v>
      </c>
      <c r="E7" s="144">
        <f>SUM(E9:E11)</f>
        <v>5866858.5300000012</v>
      </c>
      <c r="F7" s="170">
        <f t="shared" ref="F7:F30" si="0">D7/C7*100</f>
        <v>26.664268374999999</v>
      </c>
    </row>
    <row r="8" spans="1:6" ht="13.5" customHeight="1" thickBot="1">
      <c r="A8" s="143"/>
      <c r="B8" s="21" t="s">
        <v>79</v>
      </c>
      <c r="C8" s="167"/>
      <c r="D8" s="145"/>
      <c r="E8" s="145"/>
      <c r="F8" s="171"/>
    </row>
    <row r="9" spans="1:6" ht="47.25" customHeight="1" thickBot="1">
      <c r="A9" s="103" t="s">
        <v>155</v>
      </c>
      <c r="B9" s="23" t="s">
        <v>156</v>
      </c>
      <c r="C9" s="78">
        <v>3600000</v>
      </c>
      <c r="D9" s="29">
        <v>1271559.3999999999</v>
      </c>
      <c r="E9" s="59">
        <f>C9-D9</f>
        <v>2328440.6</v>
      </c>
      <c r="F9" s="65">
        <f t="shared" si="0"/>
        <v>35.321094444444441</v>
      </c>
    </row>
    <row r="10" spans="1:6" ht="45.75" thickBot="1">
      <c r="A10" s="103" t="s">
        <v>157</v>
      </c>
      <c r="B10" s="23" t="s">
        <v>158</v>
      </c>
      <c r="C10" s="78">
        <v>4400000</v>
      </c>
      <c r="D10" s="29">
        <v>861576.05</v>
      </c>
      <c r="E10" s="59">
        <f>C10-D10</f>
        <v>3538423.95</v>
      </c>
      <c r="F10" s="65">
        <f t="shared" si="0"/>
        <v>19.581273863636365</v>
      </c>
    </row>
    <row r="11" spans="1:6" ht="23.25" thickBot="1">
      <c r="A11" s="93" t="s">
        <v>149</v>
      </c>
      <c r="B11" s="23" t="s">
        <v>85</v>
      </c>
      <c r="C11" s="78">
        <v>0</v>
      </c>
      <c r="D11" s="29">
        <v>6.02</v>
      </c>
      <c r="E11" s="59">
        <f>C11-D11</f>
        <v>-6.02</v>
      </c>
      <c r="F11" s="65" t="e">
        <f t="shared" si="0"/>
        <v>#DIV/0!</v>
      </c>
    </row>
    <row r="12" spans="1:6" ht="21" hidden="1">
      <c r="A12" s="142" t="s">
        <v>86</v>
      </c>
      <c r="B12" s="22" t="s">
        <v>87</v>
      </c>
      <c r="C12" s="166">
        <f>SUM(C14:C16)</f>
        <v>0</v>
      </c>
      <c r="D12" s="144">
        <v>0</v>
      </c>
      <c r="E12" s="144">
        <f>SUM(E14:E16)</f>
        <v>0</v>
      </c>
      <c r="F12" s="162" t="e">
        <f t="shared" si="0"/>
        <v>#DIV/0!</v>
      </c>
    </row>
    <row r="13" spans="1:6" ht="15.75" hidden="1" customHeight="1" thickBot="1">
      <c r="A13" s="143"/>
      <c r="B13" s="21" t="s">
        <v>79</v>
      </c>
      <c r="C13" s="167"/>
      <c r="D13" s="145"/>
      <c r="E13" s="145"/>
      <c r="F13" s="163"/>
    </row>
    <row r="14" spans="1:6" ht="38.25" hidden="1" customHeight="1" thickBot="1">
      <c r="A14" s="93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hidden="1" customHeight="1" thickBot="1">
      <c r="A15" s="93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hidden="1" customHeight="1" thickBot="1">
      <c r="A16" s="93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93" t="s">
        <v>91</v>
      </c>
      <c r="B17" s="21" t="s">
        <v>92</v>
      </c>
      <c r="C17" s="77">
        <v>26000</v>
      </c>
      <c r="D17" s="28">
        <v>2231</v>
      </c>
      <c r="E17" s="59">
        <f t="shared" si="1"/>
        <v>23769</v>
      </c>
      <c r="F17" s="65">
        <f t="shared" si="0"/>
        <v>8.5807692307692314</v>
      </c>
    </row>
    <row r="18" spans="1:6" ht="33.75" hidden="1" customHeight="1" thickBot="1">
      <c r="A18" s="93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93" t="s">
        <v>95</v>
      </c>
      <c r="B19" s="25" t="s">
        <v>96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4.75" customHeight="1" thickBot="1">
      <c r="A20" s="93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93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93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93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152" t="s">
        <v>106</v>
      </c>
      <c r="B24" s="153"/>
      <c r="C24" s="79">
        <f>C18+C17+C12+C7+C6+C5+C4+C3+C20</f>
        <v>22278800</v>
      </c>
      <c r="D24" s="79">
        <f>D18+D17+D12+D7+D6+D5+D4+D3+D20</f>
        <v>7788696.7000000002</v>
      </c>
      <c r="E24" s="79">
        <f>E18+E17+E12+E7+E6+E5+E4+E3+E20</f>
        <v>14490103.300000001</v>
      </c>
      <c r="F24" s="65">
        <f t="shared" si="0"/>
        <v>34.960126667504532</v>
      </c>
    </row>
    <row r="25" spans="1:6" s="127" customFormat="1" ht="16.5" thickBot="1">
      <c r="A25" s="125" t="s">
        <v>107</v>
      </c>
      <c r="B25" s="24" t="s">
        <v>108</v>
      </c>
      <c r="C25" s="79">
        <f>363300+7600</f>
        <v>370900</v>
      </c>
      <c r="D25" s="79">
        <f>90825+7600</f>
        <v>98425</v>
      </c>
      <c r="E25" s="59">
        <f>C25-D25</f>
        <v>272475</v>
      </c>
      <c r="F25" s="126">
        <f t="shared" ref="F25" si="2">D25/C25*100</f>
        <v>26.53680237260717</v>
      </c>
    </row>
    <row r="26" spans="1:6" s="18" customFormat="1" ht="47.25" customHeight="1" thickBot="1">
      <c r="A26" s="122" t="s">
        <v>163</v>
      </c>
      <c r="B26" s="123" t="s">
        <v>162</v>
      </c>
      <c r="C26" s="124">
        <v>370900</v>
      </c>
      <c r="D26" s="78">
        <v>98425</v>
      </c>
      <c r="E26" s="59">
        <f>C26-D26</f>
        <v>272475</v>
      </c>
      <c r="F26" s="73"/>
    </row>
    <row r="27" spans="1:6" ht="16.5" thickBot="1">
      <c r="A27" s="104" t="s">
        <v>159</v>
      </c>
      <c r="B27" s="26" t="s">
        <v>160</v>
      </c>
      <c r="C27" s="80">
        <v>252500</v>
      </c>
      <c r="D27" s="80">
        <v>44500</v>
      </c>
      <c r="E27" s="59">
        <f>C27-D27</f>
        <v>208000</v>
      </c>
      <c r="F27" s="65">
        <f t="shared" ref="F27" si="3">D27/C27*100</f>
        <v>17.623762376237622</v>
      </c>
    </row>
    <row r="28" spans="1:6" s="18" customFormat="1" ht="47.25" customHeight="1" thickBot="1">
      <c r="A28" s="119" t="s">
        <v>104</v>
      </c>
      <c r="B28" s="72" t="s">
        <v>105</v>
      </c>
      <c r="C28" s="78">
        <v>-57682.62</v>
      </c>
      <c r="D28" s="78">
        <v>-57682.62</v>
      </c>
      <c r="E28" s="60">
        <f>C28-D28</f>
        <v>0</v>
      </c>
      <c r="F28" s="73">
        <f>D28/C28*100</f>
        <v>100</v>
      </c>
    </row>
    <row r="29" spans="1:6" ht="16.5" thickBot="1">
      <c r="A29" s="152" t="s">
        <v>109</v>
      </c>
      <c r="B29" s="153"/>
      <c r="C29" s="79">
        <f>C24++C25+C27+C28</f>
        <v>22844517.379999999</v>
      </c>
      <c r="D29" s="79">
        <f>D24++D25+D27+D28</f>
        <v>7873939.0800000001</v>
      </c>
      <c r="E29" s="79">
        <f>E24++E25+E27+E28</f>
        <v>14970578.300000001</v>
      </c>
      <c r="F29" s="65">
        <f t="shared" si="0"/>
        <v>34.467522114927696</v>
      </c>
    </row>
    <row r="30" spans="1:6" ht="28.5" customHeight="1" thickBot="1">
      <c r="A30" s="152" t="s">
        <v>110</v>
      </c>
      <c r="B30" s="153"/>
      <c r="C30" s="79">
        <f>C29</f>
        <v>22844517.379999999</v>
      </c>
      <c r="D30" s="30">
        <f t="shared" ref="D30:E30" si="4">D29</f>
        <v>7873939.0800000001</v>
      </c>
      <c r="E30" s="30">
        <f t="shared" si="4"/>
        <v>14970578.300000001</v>
      </c>
      <c r="F30" s="65">
        <f t="shared" si="0"/>
        <v>34.467522114927696</v>
      </c>
    </row>
  </sheetData>
  <mergeCells count="17">
    <mergeCell ref="A1:A2"/>
    <mergeCell ref="B1:B2"/>
    <mergeCell ref="C1:C2"/>
    <mergeCell ref="D1:D2"/>
    <mergeCell ref="A7:A8"/>
    <mergeCell ref="C7:C8"/>
    <mergeCell ref="D7:D8"/>
    <mergeCell ref="A24:B24"/>
    <mergeCell ref="A29:B29"/>
    <mergeCell ref="A30:B30"/>
    <mergeCell ref="E7:E8"/>
    <mergeCell ref="F7:F8"/>
    <mergeCell ref="A12:A13"/>
    <mergeCell ref="C12:C13"/>
    <mergeCell ref="D12:D13"/>
    <mergeCell ref="E12:E13"/>
    <mergeCell ref="F12:F13"/>
  </mergeCells>
  <pageMargins left="0.11811023622047245" right="0.11811023622047245" top="0.55118110236220474" bottom="0.35433070866141736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Доходы 01.04.2015</vt:lpstr>
      <vt:lpstr>Расходы на 01.04.2017</vt:lpstr>
      <vt:lpstr>Доходы на 01.04.2016</vt:lpstr>
      <vt:lpstr>Расходы на 01.04.2016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cp:lastPrinted>2017-10-24T11:18:00Z</cp:lastPrinted>
  <dcterms:created xsi:type="dcterms:W3CDTF">2010-01-27T11:07:58Z</dcterms:created>
  <dcterms:modified xsi:type="dcterms:W3CDTF">2017-10-24T12:39:34Z</dcterms:modified>
</cp:coreProperties>
</file>