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3" activeTab="7"/>
  </bookViews>
  <sheets>
    <sheet name="прил 1" sheetId="1" r:id="rId1"/>
    <sheet name="прил 2" sheetId="2" r:id="rId2"/>
    <sheet name="приложение № 3" sheetId="3" r:id="rId3"/>
    <sheet name="прилож № 4" sheetId="4" r:id="rId4"/>
    <sheet name="прилож № 5" sheetId="5" r:id="rId5"/>
    <sheet name="прилож № 6" sheetId="6" r:id="rId6"/>
    <sheet name="прилож № 7" sheetId="7" r:id="rId7"/>
    <sheet name="прилож № 8" sheetId="8" r:id="rId8"/>
  </sheets>
  <definedNames/>
  <calcPr fullCalcOnLoad="1"/>
</workbook>
</file>

<file path=xl/sharedStrings.xml><?xml version="1.0" encoding="utf-8"?>
<sst xmlns="http://schemas.openxmlformats.org/spreadsheetml/2006/main" count="1539" uniqueCount="614">
  <si>
    <t>ПРИЛОЖЕНИЕ  № 1</t>
  </si>
  <si>
    <t>к   решению Совета Нововеличковского сельского поселения Динского района                                                                            от _________________ № ___________</t>
  </si>
  <si>
    <t>Доходы бюджета Нововеличковского сельского поселения Динского района по кодам бюджетной классификации доходов местного бюджета</t>
  </si>
  <si>
    <t>тыс. руб.</t>
  </si>
  <si>
    <t>Наименование показателя</t>
  </si>
  <si>
    <t>Коды бюджетной классификации</t>
  </si>
  <si>
    <t>Кассовое исполнение за 2018 год</t>
  </si>
  <si>
    <t>администратора поступлений</t>
  </si>
  <si>
    <t>доходов бюджета поселения</t>
  </si>
  <si>
    <t>ДОХОДЫ БЮДЖЕТА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</si>
  <si>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</si>
  <si>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</si>
  <si>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</si>
  <si>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</si>
  <si>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</si>
  <si>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</si>
  <si>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</si>
  <si>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</si>
  <si>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Денежные взыскания (штрафы) за нарушение законодательства Российской Федерации о контрактной системем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</si>
  <si>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</si>
  <si>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ФЕДЕРАЛЬНАЯ НАЛОГОВАЯ СЛУЖБА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</si>
  <si>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</si>
  <si>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</si>
  <si>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</si>
  <si>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</si>
  <si>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</si>
  <si>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</si>
  <si>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</si>
  <si>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</si>
  <si>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</si>
  <si>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1 01 02040 01 0000 110</t>
  </si>
  <si>
    <t>Налоги на совокупный налог</t>
  </si>
  <si>
    <t>105 00000 00 0000 000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</si>
  <si>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</si>
  <si>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</si>
  <si>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</si>
  <si>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</si>
  <si>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</si>
  <si>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>106 00000 00 0000 000</t>
  </si>
  <si>
    <t>Налог на имущество физических лиц</t>
  </si>
  <si>
    <t>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</si>
  <si>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</si>
  <si>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</si>
  <si>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</si>
  <si>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</si>
  <si>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 с организаций, обладающих земельным участком, асположенным в границах сельских поселений</t>
  </si>
  <si>
    <t>1 06 06033 10 0000 110</t>
  </si>
  <si>
    <t>Земельный налог с физических лиц, обладающих земельным участком, асположенным в границах сельских поселений</t>
  </si>
  <si>
    <t>1 06 06043 10 0000 110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</si>
  <si>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</si>
  <si>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</si>
  <si>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</si>
  <si>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</si>
  <si>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АДМИНИСТРАЦИЯ НОВОВЕЛИЧКОВСКОГО СЕЛЬСКОГО ПОСЕЛЕНИЯ</t>
  </si>
  <si>
    <t>Доходы от использования имущества, находящегося в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</si>
  <si>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</si>
  <si>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</si>
  <si>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</si>
  <si>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</si>
  <si>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</si>
  <si>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доходы от компенсации затрат бюджетов поселений</t>
  </si>
  <si>
    <t>1 13 02995 10 0000 130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</si>
  <si>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</si>
  <si>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</si>
  <si>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</si>
  <si>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</si>
  <si>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</si>
  <si>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</si>
  <si>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ПРОЧИЕ НЕНАЛОГОВЫЕ ДОХОДЫ</t>
  </si>
  <si>
    <t>1 17 00000 00 0000 000</t>
  </si>
  <si>
    <t>Невыясненные поступления, зачисляемые в бюджеты сельских поселений</t>
  </si>
  <si>
    <t>1 17 01050 10 0000 180</t>
  </si>
  <si>
    <t>Прочие неналоговые доходы бюджетов сельских поселений</t>
  </si>
  <si>
    <t>1 17 05050 10 0000 180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</si>
  <si>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</si>
  <si>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</si>
  <si>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</si>
  <si>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</si>
  <si>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Дотации бюджетам сельских поселений на выравнивание бюджетной обеспеченности</t>
  </si>
  <si>
    <t>2 02 15001 10 0000 151</t>
  </si>
  <si>
    <t>Субсидия бюджетам сельских поселений на поддержку отрасли культура</t>
  </si>
  <si>
    <t>2 02 02000 00 0000 151</t>
  </si>
  <si>
    <t>Субсидии бюджетам поселений на софинансирование капитальных вложений в объекты муниципальной собственности</t>
  </si>
  <si>
    <t>2 02 02077 10 0000 151</t>
  </si>
  <si>
    <t>Прочие субсидии бюджетам поселений</t>
  </si>
  <si>
    <t>2 02 29999 10 0000 151</t>
  </si>
  <si>
    <t>Субвенции бюджетам субъектов РФ и муниципальным образованиям</t>
  </si>
  <si>
    <t>2 02 30000 00 0000 151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</si>
  <si>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</si>
  <si>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</si>
  <si>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поселений на выполнение передаваемых полномочий субъектов РФ</t>
  </si>
  <si>
    <t>2 02 30024 10 0000 151</t>
  </si>
  <si>
    <t>Межбюджетные трансферты, передаваемые бюджетам сельских поселений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</si>
  <si>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2 02 04041 10 0000 151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</si>
  <si>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</si>
  <si>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2 02 04052 10 0000 151</t>
  </si>
  <si>
    <t>2 02 04053 10 0000 151</t>
  </si>
  <si>
    <t>Прочие межбюджетные трансферты, передаваемые бюджетам поселений</t>
  </si>
  <si>
    <t>2 02 04999 10 0000 151</t>
  </si>
  <si>
    <t xml:space="preserve">ПРОЧИЕ БЕЗВОЗМЕЗДНЫЕ ПОСТУПЛЕНИЯ  </t>
  </si>
  <si>
    <t>2 07 00000 00 0000 000</t>
  </si>
  <si>
    <t>Прочие безвозмездные поступления в бюджеты сельских поселений</t>
  </si>
  <si>
    <t>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</si>
  <si>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</si>
  <si>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2 18 00000 00 0000 000 </t>
  </si>
  <si>
    <t>Доходы бюджетов поселений от возврата бюджетными учреждениями остатков субсидий прошлых лет</t>
  </si>
  <si>
    <t>2 18 05010 10 0000 180</t>
  </si>
  <si>
    <t>ВОЗВРАТ ОСТАТКОВ СУБСИДИЙ, СУБВЕНЦИЙ И ИНЫХ МЕЖБЮДЖЕТНЫХ ТРАНСФЕРТОВ, ИМЕЮЩИХ ЦЕЛЕВОЕ НАЗНАЧЕНИЕ 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</si>
  <si>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</si>
  <si>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</si>
  <si>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</si>
  <si>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ПРИЛОЖЕНИЕ № 2</t>
  </si>
  <si>
    <t>Доходы бюджета Нововеличковского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</si>
  <si>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>Код бюджетной классификации</t>
  </si>
  <si>
    <t>Уточненный план на 2018 год</t>
  </si>
  <si>
    <t>Факт 2018 год</t>
  </si>
  <si>
    <t>отклонение</t>
  </si>
  <si>
    <t>ДОХОДЫ ВСЕГО</t>
  </si>
  <si>
    <t>НАЛОГОВЫЕ И НЕНАЛОГОВЫЕ ДОХОДЫ</t>
  </si>
  <si>
    <t>1 00 00000 00 0000 000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</si>
  <si>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</si>
  <si>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109 04050 10 0000 110</t>
  </si>
  <si>
    <t>Прочие неналоговые доходы бюджетов поселений</t>
  </si>
  <si>
    <t>Безвозмездные поступления от других бюджето бюджетной системы РФ</t>
  </si>
  <si>
    <t>Дотации бюджетам сельских поселений на бюджетной обеспеченности</t>
  </si>
  <si>
    <t>Субсидии бюджетов субъектов РФ и муниципальных образований (межбюджетные субсидии)</t>
  </si>
  <si>
    <t>Прочие безвозмездные поступления в бюджеты поселений</t>
  </si>
  <si>
    <t>2 07 05000 10 0000 180</t>
  </si>
  <si>
    <t>ПРОЧИЕ БЕЗВОЗМЕЗДНЫЕ ПОСТУПЛЕНИЯ</t>
  </si>
  <si>
    <t>ПРИЛОЖЕНИЕ № 3</t>
  </si>
  <si>
    <t>Расходы бюджета Нововеличковского сельского поселения Динского района                                                                                                                                                  по ведомственной структуре расходов</t>
  </si>
  <si>
    <t>№ п/п</t>
  </si>
  <si>
    <t>Наименование</t>
  </si>
  <si>
    <t xml:space="preserve">Вед </t>
  </si>
  <si>
    <t>Рз</t>
  </si>
  <si>
    <t>ПР</t>
  </si>
  <si>
    <t>ЦСР</t>
  </si>
  <si>
    <t>ВР</t>
  </si>
  <si>
    <t>Утверждено на 2018 год</t>
  </si>
  <si>
    <t>Исполнено за 2018 год</t>
  </si>
  <si>
    <t>% исполнения</t>
  </si>
  <si>
    <t>ВСЕГО</t>
  </si>
  <si>
    <t xml:space="preserve">Администрация  поселения 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</si>
  <si>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</si>
  <si>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</si>
  <si>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</si>
  <si>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</si>
  <si>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</si>
  <si>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</si>
  <si>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Обеспечение деятельности высшего органа исполнительной власти муниципального образования</t>
  </si>
  <si>
    <t>5000000000</t>
  </si>
  <si>
    <t>Высшее должностное лицо муниципального образования</t>
  </si>
  <si>
    <t>5010000000</t>
  </si>
  <si>
    <t>Расходы на обеспечение функций органов местного самоуправления</t>
  </si>
  <si>
    <t>5010000190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</si>
  <si>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</si>
  <si>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</si>
  <si>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</si>
  <si>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</si>
  <si>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</si>
  <si>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5100000000</t>
  </si>
  <si>
    <t>Обеспечение функционирования администрации муниципального образования</t>
  </si>
  <si>
    <t>5110000000</t>
  </si>
  <si>
    <t>5110000190</t>
  </si>
  <si>
    <t>Расходы на выплаты персоналу в целях обес-печения выполнения функций муниципаль-ными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</si>
  <si>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муници-пальных нужд</t>
  </si>
  <si>
    <t>992</t>
  </si>
  <si>
    <t>200</t>
  </si>
  <si>
    <t>Иные бюджетные ассигнования</t>
  </si>
  <si>
    <t>800</t>
  </si>
  <si>
    <t>Административные комиссии</t>
  </si>
  <si>
    <t>5120000000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</si>
  <si>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</si>
  <si>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5120060190</t>
  </si>
  <si>
    <t>Закупка товаров, работ и услуг для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</si>
  <si>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</si>
  <si>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</si>
  <si>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отдельных полномочий поселений по осуществлению внешнего муници-пального контроля за исполнением местных бюджетов</t>
  </si>
  <si>
    <t>7590000000</t>
  </si>
  <si>
    <t>7590000190</t>
  </si>
  <si>
    <t>Межбюджетные трансферты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</si>
  <si>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</si>
  <si>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</si>
  <si>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</si>
  <si>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</si>
  <si>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Расходы на обеспечение функций органогв местного самоуправления</t>
  </si>
  <si>
    <t>880</t>
  </si>
  <si>
    <t>Резервные фонды</t>
  </si>
  <si>
    <t>Финансовое обеспечение непредвиденных расходов</t>
  </si>
  <si>
    <t>5150000000</t>
  </si>
  <si>
    <t>Резервный фонд администрации муниципального района</t>
  </si>
  <si>
    <t>11</t>
  </si>
  <si>
    <t>5150020590</t>
  </si>
  <si>
    <t>-</t>
  </si>
  <si>
    <t>Резервные средства</t>
  </si>
  <si>
    <t>Другие общегосударственные вопросы</t>
  </si>
  <si>
    <t>Муниципальная программа «О проведении работ по уточнению записей в похозяйственных книгах» на 2017-2019 годы</t>
  </si>
  <si>
    <t>13</t>
  </si>
  <si>
    <t>0100000000</t>
  </si>
  <si>
    <t>Отдельные мероприятия муниципальной программы</t>
  </si>
  <si>
    <t>0110000000</t>
  </si>
  <si>
    <t>0110000001</t>
  </si>
  <si>
    <t>Муниципальная программа "Финансирование расходов по территориальным органам общественного самоуправления" на 2017-2019 годы</t>
  </si>
  <si>
    <t>0200000000</t>
  </si>
  <si>
    <t>0210000000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</si>
  <si>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 на 2017-2019 годы</t>
  </si>
  <si>
    <t>0300000000</t>
  </si>
  <si>
    <t>0310000000</t>
  </si>
  <si>
    <t>Осуществление отдельных муниципальных полномочий по распоряжению земельными участками, собственность на которые не разграничена</t>
  </si>
  <si>
    <t>0320000000</t>
  </si>
  <si>
    <t>Муниципальная программа "Противодействие коррупции в Нововеличковском сельском поселении Динского района" на 2017-2019 годы</t>
  </si>
  <si>
    <t>1000000000</t>
  </si>
  <si>
    <t>1010000000</t>
  </si>
  <si>
    <t>Расходы на обеспечение деятельности централизованной бухгалтерии</t>
  </si>
  <si>
    <t>5160000000</t>
  </si>
  <si>
    <t>Обеспечение деятельности подведомственных учреждений (централизованной бухгалтерии)</t>
  </si>
  <si>
    <t>5160000590</t>
  </si>
  <si>
    <t>Иные закупки товаров, работ и услуг для муниципальных нужд</t>
  </si>
  <si>
    <t>Реализация муниципальных функ-ций, связанных с муниципальным управлением</t>
  </si>
  <si>
    <t>5170000000</t>
  </si>
  <si>
    <t>Прочие обязательства муниципаль-ного образования</t>
  </si>
  <si>
    <t>5170029010</t>
  </si>
  <si>
    <t>Обеспечение хозяйственного обслуживания муниципальных органов</t>
  </si>
  <si>
    <t>5180000000</t>
  </si>
  <si>
    <t>Расходы на обеспечение деятельности (оказание услуг) муниципальных учреждений</t>
  </si>
  <si>
    <t>5180000590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</si>
  <si>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</si>
  <si>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</si>
  <si>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</si>
  <si>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</si>
  <si>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5520000000</t>
  </si>
  <si>
    <t>5520051180</t>
  </si>
  <si>
    <t>240</t>
  </si>
  <si>
    <t> 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</si>
  <si>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</si>
  <si>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</si>
  <si>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</si>
  <si>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2017-2019 годы</t>
  </si>
  <si>
    <t>0400000000</t>
  </si>
  <si>
    <t xml:space="preserve">Мероприятия по гражданской обороне, защите населения и территории поселения от чрезвычайных ситуаций природного и техногенного характера </t>
  </si>
  <si>
    <t>0410000000</t>
  </si>
  <si>
    <t>Мероприятия по обеспечению безопасности людей на водных объектах</t>
  </si>
  <si>
    <t>0410000001</t>
  </si>
  <si>
    <t>0410000002</t>
  </si>
  <si>
    <t>0420000000</t>
  </si>
  <si>
    <t>Другие вопросы в области национальной безо-пасности и правоохранительной деятельности</t>
  </si>
  <si>
    <t>Муниципальная программа "Обеспечение пожарной и антитеррористической безопасности объектов в Нововеличковском сельском поселении Динского района на 2017-2019 годы</t>
  </si>
  <si>
    <t>14</t>
  </si>
  <si>
    <t>0500000000</t>
  </si>
  <si>
    <t>Мероприятия по обеспечению пожарной безопасности</t>
  </si>
  <si>
    <t>0510000000</t>
  </si>
  <si>
    <t>Муниципальная программа "Противодейст-вие экстремизму и терроризму в Нововелич-ковском сельском поселении Динского рай-она" на 2017-2019 годы</t>
  </si>
  <si>
    <t>2010000000</t>
  </si>
  <si>
    <t>Мероприятия по профилактике терроризма и экстремизма</t>
  </si>
  <si>
    <t> 4</t>
  </si>
  <si>
    <t>Национальная экономика</t>
  </si>
  <si>
    <t>Общеэкономические вопросы</t>
  </si>
  <si>
    <t>Муниципальная программа «Организация временного трудоустройства граждан поселения» на 2017-2019 годы</t>
  </si>
  <si>
    <t>Организация временного трудоустройства граждан</t>
  </si>
  <si>
    <t>Организация временного трудоустройства несовершеннолетних граждан</t>
  </si>
  <si>
    <t>Дорожное  хозяйство (дорожные фонды)</t>
  </si>
  <si>
    <t>Муниципальная программа "Капитальный ре-монт и ремонт автомобильных дорог местного значения Нововеличковского значения Новове-личковского сельского поселения Динского района, мероприятия по обеспечению безопас-ности дорожного движения" на 2017-2019 годы</t>
  </si>
  <si>
    <t>0900000000</t>
  </si>
  <si>
    <t>Содержание и ремонт автомобильных дорог общего пользования, в том числе дорог в поселениях</t>
  </si>
  <si>
    <t>0910000000</t>
  </si>
  <si>
    <t>Повышение безопасности дорожного движения</t>
  </si>
  <si>
    <t>0920000000</t>
  </si>
  <si>
    <t>Подпрограмма "Приведение в нормативное состояние тротуаров и пешеходных переходов, расположенных на территории Нововеличковского сельского поселения Динского района на 2017-2019 годы"</t>
  </si>
  <si>
    <t>0930000000</t>
  </si>
  <si>
    <t>Субсидии на капитальный ремонт и ремонт автомобильных дорог общего пользования местного значения</t>
  </si>
  <si>
    <t>09400S2440</t>
  </si>
  <si>
    <t>Другие вопросы в области национальной экономики</t>
  </si>
  <si>
    <t>Муниципальная программа "Комплексное развитие систем коммунальной инфраструктуры Нововеличковского сельского поселения" на 2017-2019 годы</t>
  </si>
  <si>
    <t>12</t>
  </si>
  <si>
    <t>0600000000</t>
  </si>
  <si>
    <t>Мероприятия по развитию систем  коммунальной инфраструктуры</t>
  </si>
  <si>
    <t>0610000000</t>
  </si>
  <si>
    <t>Сельская целевая программа "Финансирование расходов на подготовку градостроительной и землеустроительной документации на территории Нововеличковского поселения" на 2012 год</t>
  </si>
  <si>
    <t>Муниципальная программа "Поддержка малого и среднего предпринимательства в Нововеличковском сельском поселении Динского района" на 2017-2019 годы</t>
  </si>
  <si>
    <t>0700000000</t>
  </si>
  <si>
    <t>0710000000</t>
  </si>
  <si>
    <t>071000000</t>
  </si>
  <si>
    <t>Муниципальная программа "Энергосбережение и повышение энергетической эффективности на территории Нововеличковского сельского посе-ления на 2015 год"</t>
  </si>
  <si>
    <t>0800000</t>
  </si>
  <si>
    <t>Мероприятия по проведению энергетического обследования</t>
  </si>
  <si>
    <t>0810000</t>
  </si>
  <si>
    <t>Прочие мероприятия по повышению энергетической эффективности</t>
  </si>
  <si>
    <t>0820000</t>
  </si>
  <si>
    <t>Муниципальная программа «Энергосбережение и повышение энергетической эффективности на территории Нововеличковского сельского поселения" на 2017-2019 годы</t>
  </si>
  <si>
    <t>0800000000</t>
  </si>
  <si>
    <t>Мероприятия по проведению энергетической эффективности"</t>
  </si>
  <si>
    <t>0810000000</t>
  </si>
  <si>
    <t> 5</t>
  </si>
  <si>
    <t>Жилищно-коммунальное хозяйство</t>
  </si>
  <si>
    <t>05</t>
  </si>
  <si>
    <t>Коммунальное хозяйство</t>
  </si>
  <si>
    <t>Муниципальная программа "Устойчивое разви-тие сельских территорий Нововеличковского сельского поселения Динского района "на 2017-2019 годы</t>
  </si>
  <si>
    <t>1100000000</t>
  </si>
  <si>
    <t>1110000000</t>
  </si>
  <si>
    <t>Субсидии на дополнительную по-мощь местным бюджетам для реше-ния социально-значимых вопросов местного значения</t>
  </si>
  <si>
    <t>1110060050</t>
  </si>
  <si>
    <t>Межбюджетные трансферты на по-ощрение победителей краевого кон-курса на звание "Лучшее поселение Краснодарского края за 2017 год" (водоснабжение)</t>
  </si>
  <si>
    <t>11100S0170</t>
  </si>
  <si>
    <t>Муниципальная программа "Подготовка жи-лищно-коммунального комплекса и объектов теплоснабжения к работе в осенне-зимний пе-риод на 2017-2020 гг. на территории Нововелич-ковского сельского поселения Динского района"</t>
  </si>
  <si>
    <t>1200000000</t>
  </si>
  <si>
    <t>Социальное развитие сельского поселения в области теплоснабжения</t>
  </si>
  <si>
    <t>1210000000</t>
  </si>
  <si>
    <t>Межбюджетные трансферты на поощрение победителей краевого конкурса на звание "Лучшее поселение Краснодарского края за 2017 год" (теплоснабжение)</t>
  </si>
  <si>
    <t>12100S0170</t>
  </si>
  <si>
    <t>Муниципальная программа "Развитие топливо-энергетического комплекса на территории Нововеличковского сельского поселения Динского района" на 2017-2019 гг.</t>
  </si>
  <si>
    <t>2110000000</t>
  </si>
  <si>
    <t>Благоустройство</t>
  </si>
  <si>
    <t>Дополнительная помощь местным бюджетам для решения социально-значимого вопроса</t>
  </si>
  <si>
    <t>5205000</t>
  </si>
  <si>
    <t>Субсидии на дополнительную помощь местным бюджетам для решения социально-значимого вопроса</t>
  </si>
  <si>
    <t>013</t>
  </si>
  <si>
    <t>Муниципальная программа «Благоустройство территории муниципального образования Ново-величковское сельское поселение Динского района» на 2017-2019 годы</t>
  </si>
  <si>
    <t>1300000000</t>
  </si>
  <si>
    <t>Уличное освещение</t>
  </si>
  <si>
    <t>1310000000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</si>
  <si>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</si>
  <si>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</si>
  <si>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1320000000</t>
  </si>
  <si>
    <t>Организация и содержание мест захоронения</t>
  </si>
  <si>
    <t>1330000000</t>
  </si>
  <si>
    <t>Прочие мероприятия по благоустройству городских округов и поселений</t>
  </si>
  <si>
    <t>1340000000</t>
  </si>
  <si>
    <t>Целевые программы муниципальных образований</t>
  </si>
  <si>
    <t>Сельские целевые программы</t>
  </si>
  <si>
    <t>Сельская целевая программа «Строительство и реконструкция линий уличного освещения населенных пунктов Нововеличковского сельского поселения на 2012 год»</t>
  </si>
  <si>
    <t>Межбюджетные трансферты на поощрение победителей краевого конкурса на звание "Лучший орган ТОС"</t>
  </si>
  <si>
    <t>1340060170</t>
  </si>
  <si>
    <t>Муниципальная программа "Организация вре-менного трудоустройства граждан поселения" на 2017-2019 годы</t>
  </si>
  <si>
    <t>1400000000</t>
  </si>
  <si>
    <t>Организация временного трудоустройства граждан поселений</t>
  </si>
  <si>
    <t>1410000000</t>
  </si>
  <si>
    <t> 6</t>
  </si>
  <si>
    <t>Образование</t>
  </si>
  <si>
    <t>Молодежная политика и оздоровление детей</t>
  </si>
  <si>
    <t>Организация временного трудоустройства несо-вершеннолетних граждан поселений</t>
  </si>
  <si>
    <t>1420000000</t>
  </si>
  <si>
    <t>Муниципальная программа "Молодежь сельского поселения"</t>
  </si>
  <si>
    <t>1500000</t>
  </si>
  <si>
    <t>Муниципальная программа "Молодежь сельского поселения" на 2017-2019 годы</t>
  </si>
  <si>
    <t>1500000000</t>
  </si>
  <si>
    <t>1510000000</t>
  </si>
  <si>
    <t>Муниципальная программа «Развитие культуры» на 2017-2019 годы</t>
  </si>
  <si>
    <t>08</t>
  </si>
  <si>
    <t>1600000000</t>
  </si>
  <si>
    <t>Культура</t>
  </si>
  <si>
    <t>Расходы на обеспечение деятельности учреждений культуры и кинематографии</t>
  </si>
  <si>
    <t>1610000000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</si>
  <si>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</si>
  <si>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</si>
  <si>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бюджетным учреждениям на иные цели</t>
  </si>
  <si>
    <t>031</t>
  </si>
  <si>
    <t>Расходы на обеспечение деятельности (оказание услуг) муниципальных  учреждений (МБУ "Культура")</t>
  </si>
  <si>
    <t>1610000590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</si>
  <si>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</si>
  <si>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</si>
  <si>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Компенсация расходов на оплату жилых поме-щений, отопления и освещения работникам, го-сударственных и муниципальных учреждений, проживающим и работающим в сельской мест-ности </t>
  </si>
  <si>
    <t>1610011390</t>
  </si>
  <si>
    <t>Предоставление субсидий бюджетным, авто-номным учреждениям и иным некоммерческим организациям</t>
  </si>
  <si>
    <t>Субсидии на стимулирование работников муниципальных учреждений в сфере культуры и искусства в рамках реализации государственной программы Краснодарского края "Развитие культуры" (МБУ «Культура»)</t>
  </si>
  <si>
    <t>1610060120</t>
  </si>
  <si>
    <t xml:space="preserve"> Повышение оплаты труда работникам муниципальных бюджетных учреждений культуры (местный  бюджет)</t>
  </si>
  <si>
    <t>16100S0120</t>
  </si>
  <si>
    <t>Расходы на обеспечение деятельности библиотек</t>
  </si>
  <si>
    <t>1620000000</t>
  </si>
  <si>
    <t>Расходы на обеспечение деятельности (ока-зание услуг) муниципальных учреждений (МБУК «Библиотечное объединение Новове-личковского сельского поселения»)</t>
  </si>
  <si>
    <t>1620000590</t>
  </si>
  <si>
    <t xml:space="preserve">Компенсация расходов на оплату жилых по-мещений, отопления и освещения работни-кам, государственных и муниципальных уч-реждений, проживающим и работающим в сельской местности </t>
  </si>
  <si>
    <t>1620011390</t>
  </si>
  <si>
    <t>Другие мероприятия в области культуры, кинематографии, средств массовой информации</t>
  </si>
  <si>
    <t>8230000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</si>
  <si>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</si>
  <si>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8230012</t>
  </si>
  <si>
    <t>Субсидии на проведение мероприятий по подключению общедоступных библиотек, находящихся в муниципальной собственно-сти, к сети интернет и развитие системы биб-лиотечного дела с учетом задачи расширения информационных технологий и оцифровки</t>
  </si>
  <si>
    <t>1620051460</t>
  </si>
  <si>
    <t>Предоставление субсидий бюджетным, авто-номным учреждениям и иным некоммерче-ским организациям</t>
  </si>
  <si>
    <t>Субсидии на дополнительную помощь мест-ным бюджетам для решения социально-значимых вопросов</t>
  </si>
  <si>
    <t>1620060050</t>
  </si>
  <si>
    <t>Повышение оплаты труда работникам муни-ципальных бюджетных учреждений культуры (местный  бюджет)</t>
  </si>
  <si>
    <t>16200S0120</t>
  </si>
  <si>
    <t>Подпрограмма "Кадровое обеспечение культуры Нововеличковского сельского поселения Динского район" на 2017-2019 годы</t>
  </si>
  <si>
    <t>1630000000</t>
  </si>
  <si>
    <t>Реализация других мероприятий краевой целевой программы
"Культура Кубани (на 2012 - 2014 годы)"</t>
  </si>
  <si>
    <t>5222499</t>
  </si>
  <si>
    <t>Субсидии бюджетным учрежедения на иные цели</t>
  </si>
  <si>
    <t>612</t>
  </si>
  <si>
    <t>Мероприятия краевой целевой  программы  «Культура  Кубани (2012 – 2014 годы)»</t>
  </si>
  <si>
    <t>Софинансорование долгосрочной краевой целевой программы "Культура Кубани (2012-2014 годы)"</t>
  </si>
  <si>
    <t>804</t>
  </si>
  <si>
    <t>Субсидии на стимулирование работников муниципальных учреждений культуры</t>
  </si>
  <si>
    <t>1630065120</t>
  </si>
  <si>
    <t>Подпрограмма «Сохранение,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значе-ния»</t>
  </si>
  <si>
    <t>1640000000</t>
  </si>
  <si>
    <t>Другие вопросы в области  культуры</t>
  </si>
  <si>
    <t>Подпрограмма «Проведение мероприятий, посвященных памятным датам, знаменатель-ным событиям» на 2017-2019 годы</t>
  </si>
  <si>
    <t>1650000000</t>
  </si>
  <si>
    <t>16500000000</t>
  </si>
  <si>
    <t>Социальная политика</t>
  </si>
  <si>
    <t>10</t>
  </si>
  <si>
    <t>Социальное обеспечение населения</t>
  </si>
  <si>
    <t>Муниципальная программа старшее поколение</t>
  </si>
  <si>
    <t>1800000000</t>
  </si>
  <si>
    <t>1810000000</t>
  </si>
  <si>
    <t>Другие вопросы в области культуры, кинематографии</t>
  </si>
  <si>
    <t> 8</t>
  </si>
  <si>
    <t>Пенсионное обеспечение</t>
  </si>
  <si>
    <t xml:space="preserve">Доплаты к пенсиям,  дополнительное пенсионное обеспечение </t>
  </si>
  <si>
    <t>4910000</t>
  </si>
  <si>
    <t>Решение Совета Нововеличковского сельского поселения Динского района "Об утверждении Положения о дополнительном материальном обеспечении лиц, замещавших должности муниципальной службы администрации Нововеличковское сельское поселение динского района"</t>
  </si>
  <si>
    <t>4910200</t>
  </si>
  <si>
    <t>Дополнительное материальное обеспечение к пенсии</t>
  </si>
  <si>
    <t>4910202</t>
  </si>
  <si>
    <t>Пособия и компенсации по публичным нормативным обязательствам</t>
  </si>
  <si>
    <t>313</t>
  </si>
  <si>
    <t>Муниципальная программа «Старшее поколе-ние»</t>
  </si>
  <si>
    <t>1800000</t>
  </si>
  <si>
    <t xml:space="preserve">Закупка товаров, работ и услуг для муници-пальных нужд </t>
  </si>
  <si>
    <t>244</t>
  </si>
  <si>
    <t>Сельская целевая программа "Жилище" на 2012 год</t>
  </si>
  <si>
    <t>7950216</t>
  </si>
  <si>
    <t>Субсидии гражданам на приобретение жилья</t>
  </si>
  <si>
    <t>322</t>
  </si>
  <si>
    <t>9 </t>
  </si>
  <si>
    <t>Физическая культура и спорт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</si>
  <si>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 на 2016 год"</t>
  </si>
  <si>
    <t>1700000000</t>
  </si>
  <si>
    <t>Физическая культура</t>
  </si>
  <si>
    <t>Обеспечение деятельности подведомственных учреждений в области физической культуры и спорта</t>
  </si>
  <si>
    <t>1710000000</t>
  </si>
  <si>
    <t>Расходы на обеспечение деятельности (оказание услуг) государственных учреждений</t>
  </si>
  <si>
    <t>1710000590</t>
  </si>
  <si>
    <t>Массовый спорт</t>
  </si>
  <si>
    <t>Развитие физической культуры и спорта</t>
  </si>
  <si>
    <t> 10</t>
  </si>
  <si>
    <t>Средства массовой информации</t>
  </si>
  <si>
    <t>Другие вопросы в области средств массовой информации</t>
  </si>
  <si>
    <t>1900000000</t>
  </si>
  <si>
    <t>Муниципальная программа "Развитие печатных средств массовой информации" на 2017-2019 годы</t>
  </si>
  <si>
    <t>1910000000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</si>
  <si>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</si>
  <si>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</si>
  <si>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Управление муниципальными финансами</t>
  </si>
  <si>
    <t>9600000000</t>
  </si>
  <si>
    <t>Управление муниципальным долгом и муници-пальными финансовыми активами района</t>
  </si>
  <si>
    <t>9610000000</t>
  </si>
  <si>
    <t>Процентные платежи по муниципальному долгу</t>
  </si>
  <si>
    <t>9610010150</t>
  </si>
  <si>
    <t xml:space="preserve">Обслуживание муниципального долга </t>
  </si>
  <si>
    <t>700</t>
  </si>
  <si>
    <t xml:space="preserve">ПРИЛОЖЕНИЕ № 4 </t>
  </si>
  <si>
    <t>Анализ исполнения расходов  бюджета Нововеличковского сельского поселения за 2018 г.
по разделам и подразделам функциональной классификации расходов</t>
  </si>
  <si>
    <t>Наименование расходов</t>
  </si>
  <si>
    <t>Уточненный  план 2018 г.</t>
  </si>
  <si>
    <t>Исполнен за  2018 г.</t>
  </si>
  <si>
    <t>отклонение факта от плана</t>
  </si>
  <si>
    <t xml:space="preserve">% исполнения к уточнен. плану  </t>
  </si>
  <si>
    <t>0100</t>
  </si>
  <si>
    <t>ОБЩЕГОСУДАРСТВЕННЫЕ ВОПРОСЫ</t>
  </si>
  <si>
    <t>0102</t>
  </si>
  <si>
    <t>Функционирование высшего должностного лица субьекта РФ и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</si>
  <si>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</si>
  <si>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</si>
  <si>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</si>
  <si>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налого-вых и таможенных органов и органов финансового (финансово-бюджетного) надзора</t>
  </si>
  <si>
    <t>0107</t>
  </si>
  <si>
    <t>0111</t>
  </si>
  <si>
    <t>0113</t>
  </si>
  <si>
    <t>0200</t>
  </si>
  <si>
    <t>0203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</si>
  <si>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</si>
  <si>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</si>
  <si>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</si>
  <si>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0300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</si>
  <si>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</si>
  <si>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</si>
  <si>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</si>
  <si>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</si>
  <si>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</si>
  <si>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0401</t>
  </si>
  <si>
    <t>0409</t>
  </si>
  <si>
    <t>Дорожное хозяйство</t>
  </si>
  <si>
    <t>0412</t>
  </si>
  <si>
    <t>Другие вопросы в области строительства, архитектуры и градостроительства</t>
  </si>
  <si>
    <t>0500</t>
  </si>
  <si>
    <t>ЖИЛИЩНО-КОММУНАЛЬНОЕ ХОЗЯЙСТВО</t>
  </si>
  <si>
    <t>0502</t>
  </si>
  <si>
    <t>0503</t>
  </si>
  <si>
    <t>0700</t>
  </si>
  <si>
    <t>ОБРАЗОВАНИЕ</t>
  </si>
  <si>
    <t>0707</t>
  </si>
  <si>
    <t>0800</t>
  </si>
  <si>
    <t>КУЛЬТУРА</t>
  </si>
  <si>
    <t>0801</t>
  </si>
  <si>
    <t>0804</t>
  </si>
  <si>
    <t>Другие вопросы в области культуры</t>
  </si>
  <si>
    <t>СОЦИАЛЬНАЯ ПОЛИТИКА</t>
  </si>
  <si>
    <t>1003</t>
  </si>
  <si>
    <t>ФИЗИЧЕСКАЯ КУЛЬТУРА И СПОРТ</t>
  </si>
  <si>
    <t>1101</t>
  </si>
  <si>
    <t xml:space="preserve">Спорт и физическая культура </t>
  </si>
  <si>
    <t>1102</t>
  </si>
  <si>
    <t>1200</t>
  </si>
  <si>
    <t>1202</t>
  </si>
  <si>
    <t>Периодическая печать и издательства</t>
  </si>
  <si>
    <t>1204</t>
  </si>
  <si>
    <t>1300</t>
  </si>
  <si>
    <t>1301</t>
  </si>
  <si>
    <t>Обслуживание внутреннего долга государственного и муниципального долга</t>
  </si>
  <si>
    <t>9800</t>
  </si>
  <si>
    <t>ВСЕГО РАСХОДОВ</t>
  </si>
  <si>
    <t xml:space="preserve">ПРИЛОЖЕНИЕ № 5 </t>
  </si>
  <si>
    <t>Исполнение источников внутреннего финансирования дефицита бюджета
Нововеличковского сельского поселения за 2018 год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</si>
  <si>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</si>
  <si>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</si>
  <si>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Исполнено за  2018 год</t>
  </si>
  <si>
    <t>Источники  финансирования дефицита, всего</t>
  </si>
  <si>
    <t>Источники внутреннего финансирования дефицита бюджета, всего</t>
  </si>
  <si>
    <t>в том числе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</si>
  <si>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</si>
  <si>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</si>
  <si>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</si>
  <si>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</si>
  <si>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</si>
  <si>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</si>
  <si>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</si>
  <si>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</si>
  <si>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</si>
  <si>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кредитов от кредитных организаций бюджетами поселений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</si>
  <si>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</si>
  <si>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</si>
  <si>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</si>
  <si>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000 01 03 01 00 10 0000 710</t>
  </si>
  <si>
    <t>000 01 03 01 00 00 0000 800</t>
  </si>
  <si>
    <t>000 01 03 01 00 10 0000 810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</si>
  <si>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</si>
  <si>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</si>
  <si>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</si>
  <si>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</si>
  <si>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</si>
  <si>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</si>
  <si>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</si>
  <si>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</si>
  <si>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</si>
  <si>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 xml:space="preserve">Увеличение прочих остатков денежных средств бюджета поселения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</si>
  <si>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</si>
  <si>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</si>
  <si>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</si>
  <si>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</si>
  <si>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</si>
  <si>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</si>
  <si>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</si>
  <si>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 xml:space="preserve">Уменьшение прочих остатков денежных средств бюджета поселения </t>
  </si>
  <si>
    <t>ПРИЛОЖЕНИЕ № 6</t>
  </si>
  <si>
    <t>Исполнение муниципальных программ
 Нововеличковского сельского поселения за 2018 год</t>
  </si>
  <si>
    <t>рублей</t>
  </si>
  <si>
    <t>КСЦР</t>
  </si>
  <si>
    <t>Назначено на 2018 год</t>
  </si>
  <si>
    <t>% выполнения</t>
  </si>
  <si>
    <t>Муниципальная программа "Противодействие коррупции в Нововеличковском сельском поселении Динского района" на 2017-2019 гг.</t>
  </si>
  <si>
    <t>Муниципальная программа "Обеспечение пожарной безопасности объектов в Нововеличковском сельском поселении Динского района" на 2017-2019 годы</t>
  </si>
  <si>
    <t>Муниципальная программа "Капитальный ремонт и ремонт автомобильных дорог местного значения Нововеличковского сельского поселения Динского района, мероприятия по обеспечению безопасности дорожного движения" на 2017-2019 гг.</t>
  </si>
  <si>
    <t>Муниципальная программа "Комплексное развитие систем коммунальной инфраструктуры Нововеличковского сельского поселения" на 2017-2019 гг.</t>
  </si>
  <si>
    <t>Муниципальная программа "Энергосбережение и повышение энергетической эффективности на территории Нововеличковского сельского поселения" на 2017-2019 гг.</t>
  </si>
  <si>
    <t>Муниципальная программа "Устойчивое развитие сельских территорий Нововеличковского сельского поселения Динского района" на 2017-2019 годы</t>
  </si>
  <si>
    <t>Муниципальная программа "Подготовка жилищно-коммунального комплекса и объектов теплоснабжения к работе в осенне-зимний период 2017-2020 гг. на территории Нововеличковского сельского поселения Динского района"</t>
  </si>
  <si>
    <t>Муниципальная программа «Благоустройство территории муниципального образования Нововеличковское сельское поселение Динского района»на 2017-2019 годы</t>
  </si>
  <si>
    <t>Муниципальная программа "Организация временного трудоустройства граждан поселения" на 2017-2019 годы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</si>
  <si>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района" на 2017-2019 годы</t>
  </si>
  <si>
    <t>Муниципальная программа "Старшее поколение" на 2017-2019 годы</t>
  </si>
  <si>
    <t>Муниципальная программа «Противодействие экстремизму и терроризму в Нововеличков-ском сельском поселении Динского района» на 2017-2019 годы,</t>
  </si>
  <si>
    <t>Муниципальная программа "Развитие печатных средств массовой информации" на 2017-2019 гг.</t>
  </si>
  <si>
    <t>Итого</t>
  </si>
  <si>
    <t>ПРИЛОЖЕНИЕ № 7</t>
  </si>
  <si>
    <t>Отчет 
об использовании бюджетных ассигнований резервного фонда 
администрации Нововеличковского сельского поселения за 2018 года</t>
  </si>
  <si>
    <t>Направлено на мероприятия</t>
  </si>
  <si>
    <t xml:space="preserve">Уточненный  план на  2018 года </t>
  </si>
  <si>
    <t xml:space="preserve">Исполнен за 2018 года </t>
  </si>
  <si>
    <t xml:space="preserve">% исполнения к уточнен.плану  </t>
  </si>
  <si>
    <t xml:space="preserve"> -</t>
  </si>
  <si>
    <t>ПРИЛОЖЕНИЕ № 8</t>
  </si>
  <si>
    <t>Сведения о численности муниципальных служащих и работников муниципальных учреждений                                                  Нововеличковского сельского поселения за 2018 год</t>
  </si>
  <si>
    <t>Численность работников муниципальных учреждений Нововеличковского сельского поселения составляет                                 61 чел., в том числе по учреждениям:</t>
  </si>
  <si>
    <t>Администрация Нововеличковского сельского поселения</t>
  </si>
  <si>
    <t>в т.ч.</t>
  </si>
  <si>
    <t>высшее должностное лицо органа местного самоуправления</t>
  </si>
  <si>
    <t>муниципальных служащих</t>
  </si>
  <si>
    <t>работники ВУС</t>
  </si>
  <si>
    <t xml:space="preserve">МБУ "Культура " НСП </t>
  </si>
  <si>
    <t>МБУК "Библиотечное объединение Нововеличковского сельского поселения"</t>
  </si>
  <si>
    <t>6 чел.</t>
  </si>
  <si>
    <t>МКУ "Централизованная бухгалтерия Нововеличковского сельского поселения"</t>
  </si>
  <si>
    <t>3 чел.</t>
  </si>
  <si>
    <t>МКУ "Обеспечение деятельности администрации Нововеличковского сельского поселения"</t>
  </si>
  <si>
    <t xml:space="preserve">13 чел. </t>
  </si>
  <si>
    <t>МБУ  "Спорт"</t>
  </si>
  <si>
    <t>1610060050</t>
  </si>
  <si>
    <t>Субсидия на поддержку отрасли культура</t>
  </si>
  <si>
    <t>16200L5190</t>
  </si>
  <si>
    <t>1720000000</t>
  </si>
  <si>
    <t>5 чел.</t>
  </si>
  <si>
    <t>2 чел.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</si>
  <si>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2017-2019 гг.</t>
  </si>
  <si>
    <t>Исполняющий обязанности начальника отдела финансов и муниципальных закупок</t>
  </si>
  <si>
    <t>С.М.Зеленская</t>
  </si>
  <si>
    <t>Исполняющий обязанности начальника  отдела финансов и муниципальных закупок</t>
  </si>
  <si>
    <t>к  решению Совета Нововеличковского сельского поселения Динского района                                                                                от 29.04.2019 г. № 339-73/3</t>
  </si>
  <si>
    <t xml:space="preserve">к   решению Совета Нововеличковского сельского поселения Динского района                                                                           от 29.04.2019 г. № 339-73/3                                                            </t>
  </si>
  <si>
    <t>к   решению Совета Нововеличковского сельского поселения Динского района                                                                                            от 29.04.2019 г. № 339-73/3</t>
  </si>
  <si>
    <t>к решению Совета Нововеличковского сельского поселения Динского района                                      от 29.04.2019 г. № 339-73/3</t>
  </si>
  <si>
    <t>к  решению Совета Нововеличковского                        сельского поселения Динского района                                                                                от 29.04.2019 г. № 339-73/3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</si>
</sst>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"/>
    <numFmt numFmtId="167" formatCode="_-* #,##0.00_р_._-;\-* #,##0.00_р_._-;_-* \-??_р_._-;_-@_-"/>
    <numFmt numFmtId="168" formatCode="_-* #,##0.0_р_._-;\-* #,##0.0_р_._-;_-* \-??_р_._-;_-@_-"/>
    <numFmt numFmtId="169" formatCode="_(* #,##0.0_);_(* \(#,##0.0\);_(* \-??_);_(@_)"/>
    <numFmt numFmtId="170" formatCode="_(* #,##0.00_);_(* \(#,##0.00\);_(* \-??_);_(@_)"/>
    <numFmt numFmtId="171" formatCode="#,##0.0_р_.;[Red]\-#,##0.0_р_."/>
    <numFmt numFmtId="172" formatCode="#,##0;[Red]\-#,##0"/>
    <numFmt numFmtId="173" formatCode="_-* #,##0.0_р_._-;\-* #,##0.0_р_._-;_-* \-?_р_._-;_-@_-"/>
    <numFmt numFmtId="174" formatCode="_-* #,##0.0\ _₽_-;\-* #,##0.0\ _₽_-;_-* &quot;-&quot;?\ _₽_-;_-@_-"/>
  </numFmts>
  <fonts count="6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2"/>
    </font>
    <font>
      <sz val="13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Arial Cyr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4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65" fontId="9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65" fontId="10" fillId="0" borderId="10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66" fontId="10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5" fillId="0" borderId="10" xfId="0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center"/>
    </xf>
    <xf numFmtId="165" fontId="11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 applyProtection="1">
      <alignment horizontal="center" vertical="top" wrapText="1"/>
      <protection/>
    </xf>
    <xf numFmtId="3" fontId="5" fillId="33" borderId="10" xfId="0" applyNumberFormat="1" applyFont="1" applyFill="1" applyBorder="1" applyAlignment="1" applyProtection="1">
      <alignment horizontal="center" wrapText="1"/>
      <protection/>
    </xf>
    <xf numFmtId="3" fontId="9" fillId="33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68" fontId="0" fillId="0" borderId="0" xfId="58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wrapText="1"/>
    </xf>
    <xf numFmtId="166" fontId="9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33" borderId="11" xfId="0" applyNumberFormat="1" applyFont="1" applyFill="1" applyBorder="1" applyAlignment="1" applyProtection="1">
      <alignment vertical="top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9" fontId="0" fillId="0" borderId="0" xfId="58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168" fontId="5" fillId="0" borderId="0" xfId="5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168" fontId="0" fillId="0" borderId="0" xfId="58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 wrapText="1"/>
    </xf>
    <xf numFmtId="169" fontId="12" fillId="0" borderId="10" xfId="58" applyNumberFormat="1" applyFont="1" applyFill="1" applyBorder="1" applyAlignment="1" applyProtection="1">
      <alignment horizontal="right"/>
      <protection/>
    </xf>
    <xf numFmtId="169" fontId="13" fillId="0" borderId="10" xfId="58" applyNumberFormat="1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justify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vertical="top" wrapText="1"/>
    </xf>
    <xf numFmtId="169" fontId="12" fillId="0" borderId="10" xfId="58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/>
    </xf>
    <xf numFmtId="164" fontId="12" fillId="0" borderId="10" xfId="58" applyNumberFormat="1" applyFont="1" applyFill="1" applyBorder="1" applyAlignment="1" applyProtection="1">
      <alignment horizontal="right"/>
      <protection/>
    </xf>
    <xf numFmtId="0" fontId="13" fillId="0" borderId="11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3" fillId="33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/>
    </xf>
    <xf numFmtId="169" fontId="12" fillId="0" borderId="16" xfId="58" applyNumberFormat="1" applyFont="1" applyFill="1" applyBorder="1" applyAlignment="1" applyProtection="1">
      <alignment horizontal="center"/>
      <protection/>
    </xf>
    <xf numFmtId="169" fontId="12" fillId="0" borderId="17" xfId="58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justify" vertical="top" wrapText="1"/>
    </xf>
    <xf numFmtId="49" fontId="13" fillId="0" borderId="18" xfId="0" applyNumberFormat="1" applyFont="1" applyFill="1" applyBorder="1" applyAlignment="1">
      <alignment horizontal="center" wrapText="1"/>
    </xf>
    <xf numFmtId="169" fontId="13" fillId="0" borderId="13" xfId="58" applyNumberFormat="1" applyFont="1" applyFill="1" applyBorder="1" applyAlignment="1" applyProtection="1">
      <alignment horizontal="right"/>
      <protection/>
    </xf>
    <xf numFmtId="0" fontId="12" fillId="33" borderId="14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2" fontId="12" fillId="0" borderId="10" xfId="58" applyNumberFormat="1" applyFont="1" applyFill="1" applyBorder="1" applyAlignment="1" applyProtection="1">
      <alignment horizontal="right"/>
      <protection/>
    </xf>
    <xf numFmtId="165" fontId="12" fillId="0" borderId="10" xfId="58" applyNumberFormat="1" applyFont="1" applyFill="1" applyBorder="1" applyAlignment="1" applyProtection="1">
      <alignment horizontal="right"/>
      <protection/>
    </xf>
    <xf numFmtId="0" fontId="12" fillId="0" borderId="14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169" fontId="12" fillId="0" borderId="13" xfId="58" applyNumberFormat="1" applyFont="1" applyFill="1" applyBorder="1" applyAlignment="1" applyProtection="1">
      <alignment horizontal="right"/>
      <protection/>
    </xf>
    <xf numFmtId="0" fontId="12" fillId="0" borderId="14" xfId="0" applyFont="1" applyFill="1" applyBorder="1" applyAlignment="1">
      <alignment horizontal="justify" wrapText="1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justify" wrapText="1"/>
    </xf>
    <xf numFmtId="0" fontId="12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0" fontId="15" fillId="0" borderId="0" xfId="0" applyFont="1" applyAlignment="1">
      <alignment wrapText="1"/>
    </xf>
    <xf numFmtId="164" fontId="13" fillId="0" borderId="10" xfId="58" applyNumberFormat="1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171" fontId="4" fillId="33" borderId="10" xfId="58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wrapText="1"/>
    </xf>
    <xf numFmtId="171" fontId="2" fillId="33" borderId="10" xfId="58" applyNumberFormat="1" applyFont="1" applyFill="1" applyBorder="1" applyAlignment="1" applyProtection="1">
      <alignment horizontal="center" vertical="center" wrapText="1"/>
      <protection/>
    </xf>
    <xf numFmtId="171" fontId="2" fillId="33" borderId="11" xfId="58" applyNumberFormat="1" applyFont="1" applyFill="1" applyBorder="1" applyAlignment="1" applyProtection="1">
      <alignment horizontal="center" vertical="center" wrapText="1"/>
      <protection/>
    </xf>
    <xf numFmtId="49" fontId="4" fillId="33" borderId="10" xfId="58" applyNumberFormat="1" applyFont="1" applyFill="1" applyBorder="1" applyAlignment="1" applyProtection="1">
      <alignment horizontal="center" vertical="top" wrapText="1"/>
      <protection/>
    </xf>
    <xf numFmtId="172" fontId="4" fillId="33" borderId="13" xfId="58" applyNumberFormat="1" applyFont="1" applyFill="1" applyBorder="1" applyAlignment="1" applyProtection="1">
      <alignment vertical="top" wrapText="1"/>
      <protection/>
    </xf>
    <xf numFmtId="164" fontId="4" fillId="33" borderId="10" xfId="58" applyNumberFormat="1" applyFont="1" applyFill="1" applyBorder="1" applyAlignment="1" applyProtection="1">
      <alignment vertical="top"/>
      <protection locked="0"/>
    </xf>
    <xf numFmtId="4" fontId="4" fillId="33" borderId="11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/>
    </xf>
    <xf numFmtId="49" fontId="2" fillId="33" borderId="10" xfId="58" applyNumberFormat="1" applyFont="1" applyFill="1" applyBorder="1" applyAlignment="1" applyProtection="1">
      <alignment horizontal="center" vertical="top" wrapText="1"/>
      <protection/>
    </xf>
    <xf numFmtId="172" fontId="2" fillId="33" borderId="13" xfId="58" applyNumberFormat="1" applyFont="1" applyFill="1" applyBorder="1" applyAlignment="1" applyProtection="1">
      <alignment vertical="top" wrapText="1"/>
      <protection/>
    </xf>
    <xf numFmtId="0" fontId="2" fillId="33" borderId="13" xfId="0" applyFont="1" applyFill="1" applyBorder="1" applyAlignment="1">
      <alignment vertical="top" wrapText="1"/>
    </xf>
    <xf numFmtId="164" fontId="2" fillId="33" borderId="10" xfId="58" applyNumberFormat="1" applyFont="1" applyFill="1" applyBorder="1" applyAlignment="1" applyProtection="1">
      <alignment/>
      <protection/>
    </xf>
    <xf numFmtId="164" fontId="2" fillId="33" borderId="10" xfId="58" applyNumberFormat="1" applyFont="1" applyFill="1" applyBorder="1" applyAlignment="1" applyProtection="1">
      <alignment vertical="top"/>
      <protection/>
    </xf>
    <xf numFmtId="4" fontId="4" fillId="33" borderId="10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64" fontId="2" fillId="33" borderId="10" xfId="58" applyNumberFormat="1" applyFont="1" applyFill="1" applyBorder="1" applyAlignment="1" applyProtection="1">
      <alignment vertical="top"/>
      <protection locked="0"/>
    </xf>
    <xf numFmtId="0" fontId="2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164" fontId="4" fillId="33" borderId="10" xfId="58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164" fontId="2" fillId="33" borderId="10" xfId="58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vertical="top"/>
    </xf>
    <xf numFmtId="4" fontId="2" fillId="33" borderId="11" xfId="0" applyNumberFormat="1" applyFont="1" applyFill="1" applyBorder="1" applyAlignment="1">
      <alignment/>
    </xf>
    <xf numFmtId="171" fontId="4" fillId="33" borderId="13" xfId="58" applyNumberFormat="1" applyFont="1" applyFill="1" applyBorder="1" applyAlignment="1" applyProtection="1">
      <alignment vertical="top" wrapText="1"/>
      <protection/>
    </xf>
    <xf numFmtId="171" fontId="2" fillId="33" borderId="13" xfId="58" applyNumberFormat="1" applyFont="1" applyFill="1" applyBorder="1" applyAlignment="1" applyProtection="1">
      <alignment vertical="top" wrapText="1"/>
      <protection/>
    </xf>
    <xf numFmtId="164" fontId="4" fillId="33" borderId="11" xfId="58" applyNumberFormat="1" applyFont="1" applyFill="1" applyBorder="1" applyAlignment="1" applyProtection="1">
      <alignment/>
      <protection locked="0"/>
    </xf>
    <xf numFmtId="164" fontId="2" fillId="33" borderId="11" xfId="58" applyNumberFormat="1" applyFont="1" applyFill="1" applyBorder="1" applyAlignment="1" applyProtection="1">
      <alignment/>
      <protection locked="0"/>
    </xf>
    <xf numFmtId="4" fontId="4" fillId="33" borderId="11" xfId="58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4" fillId="33" borderId="19" xfId="58" applyNumberFormat="1" applyFont="1" applyFill="1" applyBorder="1" applyAlignment="1" applyProtection="1">
      <alignment/>
      <protection locked="0"/>
    </xf>
    <xf numFmtId="4" fontId="4" fillId="33" borderId="19" xfId="58" applyNumberFormat="1" applyFont="1" applyFill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68" fontId="2" fillId="0" borderId="10" xfId="58" applyNumberFormat="1" applyFont="1" applyFill="1" applyBorder="1" applyAlignment="1" applyProtection="1">
      <alignment horizontal="center" wrapText="1"/>
      <protection/>
    </xf>
    <xf numFmtId="49" fontId="2" fillId="0" borderId="10" xfId="58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168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0" xfId="58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justify"/>
    </xf>
    <xf numFmtId="168" fontId="4" fillId="0" borderId="10" xfId="58" applyNumberFormat="1" applyFont="1" applyFill="1" applyBorder="1" applyAlignment="1" applyProtection="1">
      <alignment/>
      <protection/>
    </xf>
    <xf numFmtId="168" fontId="2" fillId="0" borderId="10" xfId="58" applyNumberFormat="1" applyFont="1" applyFill="1" applyBorder="1" applyAlignment="1" applyProtection="1">
      <alignment/>
      <protection/>
    </xf>
    <xf numFmtId="173" fontId="4" fillId="0" borderId="10" xfId="58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165" fontId="4" fillId="0" borderId="10" xfId="58" applyNumberFormat="1" applyFont="1" applyFill="1" applyBorder="1" applyAlignment="1" applyProtection="1">
      <alignment/>
      <protection/>
    </xf>
    <xf numFmtId="165" fontId="4" fillId="0" borderId="10" xfId="58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68" fontId="2" fillId="0" borderId="10" xfId="58" applyNumberFormat="1" applyFont="1" applyFill="1" applyBorder="1" applyAlignment="1" applyProtection="1">
      <alignment horizontal="right" vertical="top"/>
      <protection/>
    </xf>
    <xf numFmtId="170" fontId="0" fillId="0" borderId="0" xfId="58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0" fontId="2" fillId="0" borderId="0" xfId="58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top" wrapText="1"/>
    </xf>
    <xf numFmtId="170" fontId="4" fillId="0" borderId="0" xfId="58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horizontal="right" wrapText="1"/>
    </xf>
    <xf numFmtId="0" fontId="24" fillId="0" borderId="10" xfId="0" applyFont="1" applyBorder="1" applyAlignment="1">
      <alignment horizontal="center"/>
    </xf>
    <xf numFmtId="170" fontId="4" fillId="0" borderId="10" xfId="58" applyNumberFormat="1" applyFont="1" applyFill="1" applyBorder="1" applyAlignment="1" applyProtection="1">
      <alignment horizontal="center" wrapText="1"/>
      <protection/>
    </xf>
    <xf numFmtId="171" fontId="2" fillId="33" borderId="0" xfId="58" applyNumberFormat="1" applyFont="1" applyFill="1" applyBorder="1" applyAlignment="1" applyProtection="1">
      <alignment horizontal="center" vertical="center" wrapText="1"/>
      <protection/>
    </xf>
    <xf numFmtId="171" fontId="25" fillId="33" borderId="0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169" fontId="26" fillId="0" borderId="10" xfId="58" applyNumberFormat="1" applyFont="1" applyFill="1" applyBorder="1" applyAlignment="1" applyProtection="1">
      <alignment horizontal="center" vertical="center" wrapText="1"/>
      <protection/>
    </xf>
    <xf numFmtId="170" fontId="26" fillId="0" borderId="10" xfId="58" applyNumberFormat="1" applyFont="1" applyFill="1" applyBorder="1" applyAlignment="1" applyProtection="1">
      <alignment horizontal="center" vertical="center" wrapText="1"/>
      <protection/>
    </xf>
    <xf numFmtId="164" fontId="2" fillId="33" borderId="0" xfId="58" applyNumberFormat="1" applyFont="1" applyFill="1" applyBorder="1" applyAlignment="1" applyProtection="1">
      <alignment vertical="top"/>
      <protection/>
    </xf>
    <xf numFmtId="164" fontId="4" fillId="33" borderId="0" xfId="0" applyNumberFormat="1" applyFont="1" applyFill="1" applyBorder="1" applyAlignment="1">
      <alignment vertical="top"/>
    </xf>
    <xf numFmtId="164" fontId="4" fillId="33" borderId="0" xfId="58" applyNumberFormat="1" applyFont="1" applyFill="1" applyBorder="1" applyAlignment="1" applyProtection="1">
      <alignment vertical="top"/>
      <protection locked="0"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justify" wrapText="1"/>
    </xf>
    <xf numFmtId="169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169" fontId="4" fillId="0" borderId="10" xfId="58" applyNumberFormat="1" applyFont="1" applyFill="1" applyBorder="1" applyAlignment="1" applyProtection="1">
      <alignment horizontal="center" vertical="center"/>
      <protection/>
    </xf>
    <xf numFmtId="170" fontId="24" fillId="0" borderId="10" xfId="58" applyNumberFormat="1" applyFont="1" applyFill="1" applyBorder="1" applyAlignment="1" applyProtection="1">
      <alignment horizontal="center" vertical="center" wrapText="1"/>
      <protection/>
    </xf>
    <xf numFmtId="170" fontId="3" fillId="0" borderId="0" xfId="58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171" fontId="25" fillId="33" borderId="10" xfId="58" applyNumberFormat="1" applyFont="1" applyFill="1" applyBorder="1" applyAlignment="1" applyProtection="1">
      <alignment horizontal="center" vertical="center" wrapText="1"/>
      <protection/>
    </xf>
    <xf numFmtId="164" fontId="4" fillId="33" borderId="11" xfId="0" applyNumberFormat="1" applyFont="1" applyFill="1" applyBorder="1" applyAlignment="1">
      <alignment vertical="top"/>
    </xf>
    <xf numFmtId="164" fontId="4" fillId="33" borderId="10" xfId="0" applyNumberFormat="1" applyFont="1" applyFill="1" applyBorder="1" applyAlignment="1">
      <alignment vertical="top"/>
    </xf>
    <xf numFmtId="164" fontId="4" fillId="33" borderId="19" xfId="58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/>
    </xf>
    <xf numFmtId="0" fontId="5" fillId="33" borderId="10" xfId="0" applyFont="1" applyFill="1" applyBorder="1" applyAlignment="1" applyProtection="1">
      <alignment vertical="top" wrapText="1"/>
      <protection/>
    </xf>
    <xf numFmtId="3" fontId="5" fillId="33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right"/>
    </xf>
    <xf numFmtId="3" fontId="5" fillId="33" borderId="10" xfId="0" applyNumberFormat="1" applyFont="1" applyFill="1" applyBorder="1" applyAlignment="1" applyProtection="1">
      <alignment horizontal="left" vertical="top" wrapText="1"/>
      <protection/>
    </xf>
    <xf numFmtId="3" fontId="9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68" fontId="12" fillId="0" borderId="10" xfId="58" applyNumberFormat="1" applyFont="1" applyFill="1" applyBorder="1" applyAlignment="1" applyProtection="1">
      <alignment horizontal="center" wrapText="1"/>
      <protection/>
    </xf>
    <xf numFmtId="170" fontId="12" fillId="0" borderId="10" xfId="58" applyNumberFormat="1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69" fontId="13" fillId="0" borderId="10" xfId="58" applyNumberFormat="1" applyFont="1" applyFill="1" applyBorder="1" applyAlignment="1" applyProtection="1">
      <alignment horizontal="right"/>
      <protection/>
    </xf>
    <xf numFmtId="169" fontId="12" fillId="0" borderId="10" xfId="58" applyNumberFormat="1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wrapText="1"/>
    </xf>
    <xf numFmtId="169" fontId="12" fillId="0" borderId="10" xfId="58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 horizontal="justify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168" fontId="2" fillId="0" borderId="10" xfId="58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zoomScale="110" zoomScaleNormal="110" zoomScalePageLayoutView="0" workbookViewId="0" topLeftCell="A51">
      <selection activeCell="A67" sqref="A67:B67"/>
    </sheetView>
  </sheetViews>
  <sheetFormatPr defaultColWidth="9.00390625" defaultRowHeight="12.75"/>
  <cols>
    <col min="1" max="1" width="24.50390625" style="0" customWidth="1"/>
    <col min="2" max="2" width="31.875" style="0" customWidth="1"/>
    <col min="3" max="3" width="8.00390625" style="0" customWidth="1"/>
    <col min="4" max="4" width="25.625" style="0" customWidth="1"/>
    <col min="5" max="5" width="12.00390625" style="0" customWidth="1"/>
    <col min="6" max="6" width="4.125" style="0" customWidth="1"/>
    <col min="7" max="7" width="5.50390625" style="0" customWidth="1"/>
  </cols>
  <sheetData>
    <row r="1" ht="13.5" customHeight="1"/>
    <row r="2" spans="3:12" ht="18">
      <c r="C2" s="267" t="s">
        <v>0</v>
      </c>
      <c r="D2" s="267"/>
      <c r="E2" s="267"/>
      <c r="F2" s="1"/>
      <c r="G2" s="1"/>
      <c r="J2" s="1"/>
      <c r="K2" s="1"/>
      <c r="L2" s="1"/>
    </row>
    <row r="4" spans="2:12" ht="49.5" customHeight="1">
      <c r="B4" s="2"/>
      <c r="C4" s="268" t="s">
        <v>1</v>
      </c>
      <c r="D4" s="268"/>
      <c r="E4" s="268"/>
      <c r="F4" s="2"/>
      <c r="G4" s="2"/>
      <c r="H4" s="2"/>
      <c r="I4" s="2"/>
      <c r="J4" s="2"/>
      <c r="K4" s="2"/>
      <c r="L4" s="2"/>
    </row>
    <row r="5" spans="2:12" ht="15">
      <c r="B5" s="2"/>
      <c r="C5" s="4"/>
      <c r="D5" s="4"/>
      <c r="E5" s="4"/>
      <c r="F5" s="2"/>
      <c r="G5" s="2"/>
      <c r="H5" s="2"/>
      <c r="I5" s="2"/>
      <c r="J5" s="2"/>
      <c r="K5" s="2"/>
      <c r="L5" s="2"/>
    </row>
    <row r="6" spans="1:5" ht="33" customHeight="1">
      <c r="A6" s="269" t="s">
        <v>2</v>
      </c>
      <c r="B6" s="269"/>
      <c r="C6" s="269"/>
      <c r="D6" s="269"/>
      <c r="E6" s="269"/>
    </row>
    <row r="7" spans="1:5" ht="15">
      <c r="A7" s="3"/>
      <c r="B7" s="3"/>
      <c r="C7" s="3"/>
      <c r="D7" s="3"/>
      <c r="E7" s="3" t="s">
        <v>3</v>
      </c>
    </row>
    <row r="8" spans="1:5" ht="12.75" customHeight="1">
      <c r="A8" s="270" t="s">
        <v>4</v>
      </c>
      <c r="B8" s="270"/>
      <c r="C8" s="271" t="s">
        <v>5</v>
      </c>
      <c r="D8" s="271"/>
      <c r="E8" s="271" t="s">
        <v>6</v>
      </c>
    </row>
    <row r="9" spans="1:5" ht="48" customHeight="1">
      <c r="A9" s="270"/>
      <c r="B9" s="270"/>
      <c r="C9" s="7" t="s">
        <v>7</v>
      </c>
      <c r="D9" s="7" t="s">
        <v>8</v>
      </c>
      <c r="E9" s="271"/>
    </row>
    <row r="10" spans="1:5" ht="17.25">
      <c r="A10" s="272" t="s">
        <v>9</v>
      </c>
      <c r="B10" s="272"/>
      <c r="C10" s="8"/>
      <c r="D10" s="9"/>
      <c r="E10" s="10">
        <f>E18+E35+E11+E16</f>
        <v>50320.07400000001</v>
      </c>
    </row>
    <row r="11" spans="1:5" ht="18.75" customHeight="1">
      <c r="A11" s="273"/>
      <c r="B11" s="273"/>
      <c r="C11" s="8">
        <v>100</v>
      </c>
      <c r="D11" s="9"/>
      <c r="E11" s="11">
        <f>E12+E13+E14+E15</f>
        <v>6240.755000000001</v>
      </c>
    </row>
    <row r="12" spans="1:5" ht="67.5" customHeight="1">
      <c r="A12" s="271" t="s">
        <v>10</v>
      </c>
      <c r="B12" s="271"/>
      <c r="C12" s="12">
        <v>100</v>
      </c>
      <c r="D12" s="13" t="s">
        <v>11</v>
      </c>
      <c r="E12" s="14">
        <v>2780.664</v>
      </c>
    </row>
    <row r="13" spans="1:5" ht="81" customHeight="1">
      <c r="A13" s="274" t="s">
        <v>12</v>
      </c>
      <c r="B13" s="274"/>
      <c r="C13" s="12">
        <v>100</v>
      </c>
      <c r="D13" s="13" t="s">
        <v>13</v>
      </c>
      <c r="E13" s="14">
        <v>26.779</v>
      </c>
    </row>
    <row r="14" spans="1:5" ht="67.5" customHeight="1">
      <c r="A14" s="274" t="s">
        <v>14</v>
      </c>
      <c r="B14" s="274"/>
      <c r="C14" s="12">
        <v>100</v>
      </c>
      <c r="D14" s="13" t="s">
        <v>15</v>
      </c>
      <c r="E14" s="14">
        <v>4056.338</v>
      </c>
    </row>
    <row r="15" spans="1:5" ht="67.5" customHeight="1">
      <c r="A15" s="274" t="s">
        <v>16</v>
      </c>
      <c r="B15" s="274"/>
      <c r="C15" s="12">
        <v>100</v>
      </c>
      <c r="D15" s="13" t="s">
        <v>17</v>
      </c>
      <c r="E15" s="14">
        <v>-623.026</v>
      </c>
    </row>
    <row r="16" spans="1:5" s="15" customFormat="1" ht="22.5" customHeight="1" hidden="1">
      <c r="A16" s="275"/>
      <c r="B16" s="275"/>
      <c r="C16" s="8">
        <v>161</v>
      </c>
      <c r="D16" s="9"/>
      <c r="E16" s="11">
        <f>E17</f>
        <v>0</v>
      </c>
    </row>
    <row r="17" spans="1:5" ht="67.5" customHeight="1" hidden="1">
      <c r="A17" s="274" t="s">
        <v>18</v>
      </c>
      <c r="B17" s="274"/>
      <c r="C17" s="12">
        <v>161</v>
      </c>
      <c r="D17" s="13" t="s">
        <v>19</v>
      </c>
      <c r="E17" s="14">
        <v>0</v>
      </c>
    </row>
    <row r="18" spans="1:5" ht="15.75" customHeight="1">
      <c r="A18" s="276" t="s">
        <v>20</v>
      </c>
      <c r="B18" s="276"/>
      <c r="C18" s="16">
        <v>182</v>
      </c>
      <c r="D18" s="17"/>
      <c r="E18" s="18">
        <f>E19+E24+E33+E27</f>
        <v>28983.683</v>
      </c>
    </row>
    <row r="19" spans="1:5" ht="22.5" customHeight="1">
      <c r="A19" s="276" t="s">
        <v>21</v>
      </c>
      <c r="B19" s="276"/>
      <c r="C19" s="19">
        <v>182</v>
      </c>
      <c r="D19" s="20" t="s">
        <v>22</v>
      </c>
      <c r="E19" s="21">
        <f>SUM(E20:E23)</f>
        <v>10339.57</v>
      </c>
    </row>
    <row r="20" spans="1:5" ht="66" customHeight="1">
      <c r="A20" s="277" t="s">
        <v>23</v>
      </c>
      <c r="B20" s="277"/>
      <c r="C20" s="23">
        <v>182</v>
      </c>
      <c r="D20" s="24" t="s">
        <v>24</v>
      </c>
      <c r="E20" s="25">
        <v>10213.562</v>
      </c>
    </row>
    <row r="21" spans="1:5" ht="64.5" customHeight="1">
      <c r="A21" s="277" t="s">
        <v>25</v>
      </c>
      <c r="B21" s="277"/>
      <c r="C21" s="23">
        <v>182</v>
      </c>
      <c r="D21" s="24" t="s">
        <v>26</v>
      </c>
      <c r="E21" s="25">
        <v>-5.184</v>
      </c>
    </row>
    <row r="22" spans="1:5" ht="39.75" customHeight="1">
      <c r="A22" s="278" t="s">
        <v>27</v>
      </c>
      <c r="B22" s="278"/>
      <c r="C22" s="23">
        <v>182</v>
      </c>
      <c r="D22" s="24" t="s">
        <v>28</v>
      </c>
      <c r="E22" s="25">
        <v>74.926</v>
      </c>
    </row>
    <row r="23" spans="1:5" ht="64.5" customHeight="1">
      <c r="A23" s="278" t="s">
        <v>29</v>
      </c>
      <c r="B23" s="278"/>
      <c r="C23" s="23">
        <v>182</v>
      </c>
      <c r="D23" s="24" t="s">
        <v>30</v>
      </c>
      <c r="E23" s="25">
        <v>56.266</v>
      </c>
    </row>
    <row r="24" spans="1:5" ht="24" customHeight="1">
      <c r="A24" s="276" t="s">
        <v>31</v>
      </c>
      <c r="B24" s="276"/>
      <c r="C24" s="19">
        <v>182</v>
      </c>
      <c r="D24" s="20" t="s">
        <v>32</v>
      </c>
      <c r="E24" s="21">
        <f>(E25+E26)</f>
        <v>2257.016</v>
      </c>
    </row>
    <row r="25" spans="1:5" ht="12.75" customHeight="1">
      <c r="A25" s="277" t="s">
        <v>33</v>
      </c>
      <c r="B25" s="277"/>
      <c r="C25" s="23">
        <v>182</v>
      </c>
      <c r="D25" s="24" t="s">
        <v>34</v>
      </c>
      <c r="E25" s="25">
        <v>2257.016</v>
      </c>
    </row>
    <row r="26" spans="1:5" ht="27" customHeight="1" hidden="1">
      <c r="A26" s="277" t="s">
        <v>35</v>
      </c>
      <c r="B26" s="277"/>
      <c r="C26" s="23">
        <v>182</v>
      </c>
      <c r="D26" s="24" t="s">
        <v>36</v>
      </c>
      <c r="E26" s="25"/>
    </row>
    <row r="27" spans="1:5" ht="24.75" customHeight="1">
      <c r="A27" s="276" t="s">
        <v>37</v>
      </c>
      <c r="B27" s="276"/>
      <c r="C27" s="19">
        <v>182</v>
      </c>
      <c r="D27" s="20" t="s">
        <v>38</v>
      </c>
      <c r="E27" s="21">
        <f>(E28+E30)</f>
        <v>16387.097</v>
      </c>
    </row>
    <row r="28" spans="1:5" ht="15.75" customHeight="1">
      <c r="A28" s="277" t="s">
        <v>39</v>
      </c>
      <c r="B28" s="277"/>
      <c r="C28" s="23">
        <v>182</v>
      </c>
      <c r="D28" s="24" t="s">
        <v>40</v>
      </c>
      <c r="E28" s="26">
        <f>E29</f>
        <v>3239.271</v>
      </c>
    </row>
    <row r="29" spans="1:5" ht="36.75" customHeight="1">
      <c r="A29" s="277" t="s">
        <v>41</v>
      </c>
      <c r="B29" s="277"/>
      <c r="C29" s="23">
        <v>182</v>
      </c>
      <c r="D29" s="24" t="s">
        <v>42</v>
      </c>
      <c r="E29" s="25">
        <v>3239.271</v>
      </c>
    </row>
    <row r="30" spans="1:5" ht="12.75" customHeight="1">
      <c r="A30" s="277" t="s">
        <v>43</v>
      </c>
      <c r="B30" s="277"/>
      <c r="C30" s="23">
        <v>182</v>
      </c>
      <c r="D30" s="24" t="s">
        <v>44</v>
      </c>
      <c r="E30" s="26">
        <f>(E31+E32)</f>
        <v>13147.826000000001</v>
      </c>
    </row>
    <row r="31" spans="1:5" ht="30.75" customHeight="1">
      <c r="A31" s="277" t="s">
        <v>45</v>
      </c>
      <c r="B31" s="277"/>
      <c r="C31" s="23">
        <v>182</v>
      </c>
      <c r="D31" s="27" t="s">
        <v>46</v>
      </c>
      <c r="E31" s="25">
        <v>6986.17</v>
      </c>
    </row>
    <row r="32" spans="1:5" ht="30.75" customHeight="1">
      <c r="A32" s="277" t="s">
        <v>47</v>
      </c>
      <c r="B32" s="277"/>
      <c r="C32" s="23">
        <v>182</v>
      </c>
      <c r="D32" s="24" t="s">
        <v>48</v>
      </c>
      <c r="E32" s="25">
        <v>6161.656</v>
      </c>
    </row>
    <row r="33" spans="1:5" s="30" customFormat="1" ht="32.25" customHeight="1" hidden="1">
      <c r="A33" s="276" t="s">
        <v>49</v>
      </c>
      <c r="B33" s="276"/>
      <c r="C33" s="19">
        <v>182</v>
      </c>
      <c r="D33" s="28" t="s">
        <v>50</v>
      </c>
      <c r="E33" s="29">
        <f>(E34)</f>
        <v>0</v>
      </c>
    </row>
    <row r="34" spans="1:5" s="30" customFormat="1" ht="27.75" customHeight="1" hidden="1">
      <c r="A34" s="277" t="s">
        <v>51</v>
      </c>
      <c r="B34" s="277"/>
      <c r="C34" s="23">
        <v>182</v>
      </c>
      <c r="D34" s="13" t="s">
        <v>52</v>
      </c>
      <c r="E34" s="31">
        <v>0</v>
      </c>
    </row>
    <row r="35" spans="1:5" ht="32.25" customHeight="1">
      <c r="A35" s="279" t="s">
        <v>53</v>
      </c>
      <c r="B35" s="279"/>
      <c r="C35" s="32">
        <v>992</v>
      </c>
      <c r="D35" s="27"/>
      <c r="E35" s="21">
        <f>(E36+E41+E43+E46)</f>
        <v>15095.636</v>
      </c>
    </row>
    <row r="36" spans="1:5" ht="42" customHeight="1">
      <c r="A36" s="276" t="s">
        <v>54</v>
      </c>
      <c r="B36" s="276"/>
      <c r="C36" s="33">
        <v>992</v>
      </c>
      <c r="D36" s="28" t="s">
        <v>55</v>
      </c>
      <c r="E36" s="21">
        <f>E37+E39+E40</f>
        <v>512.928</v>
      </c>
    </row>
    <row r="37" spans="1:5" ht="54.75" customHeight="1">
      <c r="A37" s="280" t="s">
        <v>56</v>
      </c>
      <c r="B37" s="280"/>
      <c r="C37" s="35">
        <v>992</v>
      </c>
      <c r="D37" s="27" t="s">
        <v>57</v>
      </c>
      <c r="E37" s="26">
        <f>(E38)</f>
        <v>35.446</v>
      </c>
    </row>
    <row r="38" spans="1:5" ht="52.5" customHeight="1">
      <c r="A38" s="280" t="s">
        <v>58</v>
      </c>
      <c r="B38" s="280"/>
      <c r="C38" s="35">
        <v>992</v>
      </c>
      <c r="D38" s="27" t="s">
        <v>59</v>
      </c>
      <c r="E38" s="25">
        <v>35.446</v>
      </c>
    </row>
    <row r="39" spans="1:5" s="36" customFormat="1" ht="18.75" customHeight="1">
      <c r="A39" s="280" t="s">
        <v>60</v>
      </c>
      <c r="B39" s="280"/>
      <c r="C39" s="35">
        <v>992</v>
      </c>
      <c r="D39" s="27" t="s">
        <v>61</v>
      </c>
      <c r="E39" s="25">
        <v>114.482</v>
      </c>
    </row>
    <row r="40" spans="1:5" ht="52.5" customHeight="1">
      <c r="A40" s="280" t="s">
        <v>62</v>
      </c>
      <c r="B40" s="280"/>
      <c r="C40" s="35">
        <v>992</v>
      </c>
      <c r="D40" s="27" t="s">
        <v>63</v>
      </c>
      <c r="E40" s="25">
        <v>363</v>
      </c>
    </row>
    <row r="41" spans="1:5" ht="20.25" customHeight="1">
      <c r="A41" s="281" t="s">
        <v>64</v>
      </c>
      <c r="B41" s="281"/>
      <c r="C41" s="33">
        <v>992</v>
      </c>
      <c r="D41" s="38" t="s">
        <v>65</v>
      </c>
      <c r="E41" s="39">
        <f>E42</f>
        <v>1.5</v>
      </c>
    </row>
    <row r="42" spans="1:5" ht="30" customHeight="1">
      <c r="A42" s="280" t="s">
        <v>66</v>
      </c>
      <c r="B42" s="280"/>
      <c r="C42" s="35">
        <v>992</v>
      </c>
      <c r="D42" s="27" t="s">
        <v>67</v>
      </c>
      <c r="E42" s="25">
        <v>1.5</v>
      </c>
    </row>
    <row r="43" spans="1:5" ht="30" customHeight="1">
      <c r="A43" s="281" t="s">
        <v>68</v>
      </c>
      <c r="B43" s="281"/>
      <c r="C43" s="33">
        <v>992</v>
      </c>
      <c r="D43" s="38" t="s">
        <v>69</v>
      </c>
      <c r="E43" s="39">
        <f>E44+E45</f>
        <v>20.025</v>
      </c>
    </row>
    <row r="44" spans="1:5" ht="30" customHeight="1" hidden="1">
      <c r="A44" s="280" t="s">
        <v>70</v>
      </c>
      <c r="B44" s="280"/>
      <c r="C44" s="35">
        <v>992</v>
      </c>
      <c r="D44" s="27" t="s">
        <v>71</v>
      </c>
      <c r="E44" s="25">
        <v>0</v>
      </c>
    </row>
    <row r="45" spans="1:5" ht="25.5" customHeight="1">
      <c r="A45" s="280" t="s">
        <v>72</v>
      </c>
      <c r="B45" s="280"/>
      <c r="C45" s="35">
        <v>992</v>
      </c>
      <c r="D45" s="27" t="s">
        <v>73</v>
      </c>
      <c r="E45" s="25">
        <v>20.025</v>
      </c>
    </row>
    <row r="46" spans="1:5" ht="13.5">
      <c r="A46" s="282" t="s">
        <v>74</v>
      </c>
      <c r="B46" s="282"/>
      <c r="C46" s="40">
        <v>992</v>
      </c>
      <c r="D46" s="38" t="s">
        <v>75</v>
      </c>
      <c r="E46" s="21">
        <f>(E47+E59+E61+E63+E51)</f>
        <v>14561.183</v>
      </c>
    </row>
    <row r="47" spans="1:5" ht="27" customHeight="1">
      <c r="A47" s="271" t="s">
        <v>76</v>
      </c>
      <c r="B47" s="271"/>
      <c r="C47" s="35">
        <v>992</v>
      </c>
      <c r="D47" s="27" t="s">
        <v>77</v>
      </c>
      <c r="E47" s="26">
        <f>(E49+E52+E55+E56+E48+E57+E58)</f>
        <v>1239.2</v>
      </c>
    </row>
    <row r="48" spans="1:5" ht="27" customHeight="1">
      <c r="A48" s="271" t="s">
        <v>78</v>
      </c>
      <c r="B48" s="271"/>
      <c r="C48" s="35">
        <v>992</v>
      </c>
      <c r="D48" s="27" t="s">
        <v>79</v>
      </c>
      <c r="E48" s="26">
        <v>539.6</v>
      </c>
    </row>
    <row r="49" spans="1:5" ht="26.25" customHeight="1">
      <c r="A49" s="271" t="s">
        <v>80</v>
      </c>
      <c r="B49" s="271"/>
      <c r="C49" s="35">
        <v>992</v>
      </c>
      <c r="D49" s="27" t="s">
        <v>81</v>
      </c>
      <c r="E49" s="26">
        <v>289.9</v>
      </c>
    </row>
    <row r="50" spans="1:5" ht="26.25" customHeight="1">
      <c r="A50" s="271" t="s">
        <v>82</v>
      </c>
      <c r="B50" s="271"/>
      <c r="C50" s="35">
        <v>992</v>
      </c>
      <c r="D50" s="27" t="s">
        <v>83</v>
      </c>
      <c r="E50" s="26">
        <v>0</v>
      </c>
    </row>
    <row r="51" spans="1:5" ht="12.75" customHeight="1">
      <c r="A51" s="283" t="s">
        <v>84</v>
      </c>
      <c r="B51" s="283"/>
      <c r="C51" s="35">
        <v>992</v>
      </c>
      <c r="D51" s="41" t="s">
        <v>85</v>
      </c>
      <c r="E51" s="26">
        <v>13321.983</v>
      </c>
    </row>
    <row r="52" spans="1:5" ht="25.5" customHeight="1">
      <c r="A52" s="283" t="s">
        <v>86</v>
      </c>
      <c r="B52" s="283"/>
      <c r="C52" s="35">
        <v>992</v>
      </c>
      <c r="D52" s="42" t="s">
        <v>87</v>
      </c>
      <c r="E52" s="26">
        <f>E53+E54</f>
        <v>409.70000000000005</v>
      </c>
    </row>
    <row r="53" spans="1:5" ht="39" customHeight="1">
      <c r="A53" s="284" t="s">
        <v>88</v>
      </c>
      <c r="B53" s="284"/>
      <c r="C53" s="35">
        <v>992</v>
      </c>
      <c r="D53" s="42" t="s">
        <v>89</v>
      </c>
      <c r="E53" s="26">
        <v>402.1</v>
      </c>
    </row>
    <row r="54" spans="1:5" ht="26.25" customHeight="1">
      <c r="A54" s="284" t="s">
        <v>90</v>
      </c>
      <c r="B54" s="284"/>
      <c r="C54" s="35">
        <v>992</v>
      </c>
      <c r="D54" s="42" t="s">
        <v>91</v>
      </c>
      <c r="E54" s="26">
        <v>7.6</v>
      </c>
    </row>
    <row r="55" spans="1:5" ht="72.75" customHeight="1" hidden="1">
      <c r="A55" s="285" t="s">
        <v>92</v>
      </c>
      <c r="B55" s="285"/>
      <c r="C55" s="35">
        <v>992</v>
      </c>
      <c r="D55" s="42" t="s">
        <v>93</v>
      </c>
      <c r="E55" s="26">
        <v>0</v>
      </c>
    </row>
    <row r="56" spans="1:5" ht="55.5" customHeight="1" hidden="1">
      <c r="A56" s="284" t="s">
        <v>94</v>
      </c>
      <c r="B56" s="284"/>
      <c r="C56" s="35">
        <v>992</v>
      </c>
      <c r="D56" s="42" t="s">
        <v>95</v>
      </c>
      <c r="E56" s="14">
        <v>0</v>
      </c>
    </row>
    <row r="57" spans="1:5" ht="39.75" customHeight="1" hidden="1">
      <c r="A57" s="284" t="s">
        <v>94</v>
      </c>
      <c r="B57" s="284"/>
      <c r="C57" s="35">
        <v>992</v>
      </c>
      <c r="D57" s="42" t="s">
        <v>96</v>
      </c>
      <c r="E57" s="26">
        <v>0</v>
      </c>
    </row>
    <row r="58" spans="1:5" ht="28.5" customHeight="1" hidden="1">
      <c r="A58" s="288" t="s">
        <v>97</v>
      </c>
      <c r="B58" s="288"/>
      <c r="C58" s="35">
        <v>992</v>
      </c>
      <c r="D58" s="42" t="s">
        <v>98</v>
      </c>
      <c r="E58" s="26">
        <v>0</v>
      </c>
    </row>
    <row r="59" spans="1:5" ht="28.5" customHeight="1" hidden="1">
      <c r="A59" s="289" t="s">
        <v>99</v>
      </c>
      <c r="B59" s="289"/>
      <c r="C59" s="33">
        <v>992</v>
      </c>
      <c r="D59" s="43" t="s">
        <v>100</v>
      </c>
      <c r="E59" s="21">
        <f>E60</f>
        <v>0</v>
      </c>
    </row>
    <row r="60" spans="1:5" ht="28.5" customHeight="1" hidden="1">
      <c r="A60" s="280" t="s">
        <v>101</v>
      </c>
      <c r="B60" s="280"/>
      <c r="C60" s="35">
        <v>992</v>
      </c>
      <c r="D60" s="27" t="s">
        <v>102</v>
      </c>
      <c r="E60" s="26">
        <v>0</v>
      </c>
    </row>
    <row r="61" spans="1:5" ht="96.75" customHeight="1" hidden="1">
      <c r="A61" s="281" t="s">
        <v>103</v>
      </c>
      <c r="B61" s="281"/>
      <c r="C61" s="33">
        <v>992</v>
      </c>
      <c r="D61" s="38" t="s">
        <v>104</v>
      </c>
      <c r="E61" s="21">
        <f>E62</f>
        <v>0</v>
      </c>
    </row>
    <row r="62" spans="1:5" ht="30" customHeight="1" hidden="1">
      <c r="A62" s="280" t="s">
        <v>105</v>
      </c>
      <c r="B62" s="280"/>
      <c r="C62" s="35">
        <v>992</v>
      </c>
      <c r="D62" s="27" t="s">
        <v>106</v>
      </c>
      <c r="E62" s="26"/>
    </row>
    <row r="63" spans="1:5" ht="39.75" customHeight="1" hidden="1">
      <c r="A63" s="281" t="s">
        <v>107</v>
      </c>
      <c r="B63" s="281"/>
      <c r="C63" s="33">
        <v>992</v>
      </c>
      <c r="D63" s="38" t="s">
        <v>108</v>
      </c>
      <c r="E63" s="21">
        <f>E64</f>
        <v>0</v>
      </c>
    </row>
    <row r="64" spans="1:5" ht="42.75" customHeight="1" hidden="1">
      <c r="A64" s="280" t="s">
        <v>109</v>
      </c>
      <c r="B64" s="280"/>
      <c r="C64" s="35">
        <v>992</v>
      </c>
      <c r="D64" s="27" t="s">
        <v>110</v>
      </c>
      <c r="E64" s="26">
        <v>0</v>
      </c>
    </row>
    <row r="65" spans="1:5" ht="42.75" customHeight="1">
      <c r="A65" s="44"/>
      <c r="B65" s="45"/>
      <c r="C65" s="46"/>
      <c r="D65" s="47"/>
      <c r="E65" s="48"/>
    </row>
    <row r="66" spans="1:5" ht="18" customHeight="1">
      <c r="A66" s="44"/>
      <c r="B66" s="49"/>
      <c r="C66" s="46"/>
      <c r="D66" s="50"/>
      <c r="E66" s="48"/>
    </row>
    <row r="67" spans="1:5" ht="40.5" customHeight="1">
      <c r="A67" s="286" t="s">
        <v>606</v>
      </c>
      <c r="B67" s="286"/>
      <c r="D67" s="287" t="s">
        <v>607</v>
      </c>
      <c r="E67" s="287"/>
    </row>
  </sheetData>
  <sheetProtection selectLockedCells="1" selectUnlockedCells="1"/>
  <mergeCells count="63">
    <mergeCell ref="A64:B64"/>
    <mergeCell ref="A67:B67"/>
    <mergeCell ref="D67:E67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2:E2"/>
    <mergeCell ref="C4:E4"/>
    <mergeCell ref="A6:E6"/>
    <mergeCell ref="A8:B9"/>
    <mergeCell ref="C8:D8"/>
    <mergeCell ref="E8:E9"/>
  </mergeCells>
  <printOptions/>
  <pageMargins left="0.4724409448818898" right="0.2362204724409449" top="0.6299212598425197" bottom="0.472440944881889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2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50.50390625" style="0" customWidth="1"/>
    <col min="2" max="2" width="24.50390625" style="0" customWidth="1"/>
    <col min="3" max="3" width="17.125" style="0" customWidth="1"/>
    <col min="4" max="4" width="13.125" style="0" customWidth="1"/>
    <col min="5" max="5" width="11.00390625" style="51" customWidth="1"/>
    <col min="6" max="6" width="11.00390625" style="52" hidden="1" customWidth="1"/>
  </cols>
  <sheetData>
    <row r="2" spans="1:4" ht="15.75" customHeight="1">
      <c r="A2" s="51"/>
      <c r="B2" s="290" t="s">
        <v>111</v>
      </c>
      <c r="C2" s="290"/>
      <c r="D2" s="290"/>
    </row>
    <row r="3" spans="1:4" ht="12.75">
      <c r="A3" s="51"/>
      <c r="B3" s="51"/>
      <c r="C3" s="51"/>
      <c r="D3" s="51"/>
    </row>
    <row r="4" spans="1:4" ht="49.5" customHeight="1">
      <c r="A4" s="51"/>
      <c r="B4" s="291" t="s">
        <v>610</v>
      </c>
      <c r="C4" s="291"/>
      <c r="D4" s="291"/>
    </row>
    <row r="5" spans="1:4" ht="8.25" customHeight="1">
      <c r="A5" s="51"/>
      <c r="B5" s="53"/>
      <c r="C5" s="54"/>
      <c r="D5" s="54"/>
    </row>
    <row r="6" spans="1:4" ht="56.25" customHeight="1">
      <c r="A6" s="292" t="s">
        <v>112</v>
      </c>
      <c r="B6" s="292"/>
      <c r="C6" s="292"/>
      <c r="D6" s="292"/>
    </row>
    <row r="7" spans="1:4" ht="12.75">
      <c r="A7" s="51"/>
      <c r="B7" s="51"/>
      <c r="C7" s="51"/>
      <c r="D7" s="55" t="s">
        <v>3</v>
      </c>
    </row>
    <row r="8" spans="1:5" ht="107.25" customHeight="1">
      <c r="A8" s="56" t="s">
        <v>4</v>
      </c>
      <c r="B8" s="5" t="s">
        <v>113</v>
      </c>
      <c r="C8" s="5" t="s">
        <v>114</v>
      </c>
      <c r="D8" s="5" t="s">
        <v>115</v>
      </c>
      <c r="E8" s="57" t="s">
        <v>116</v>
      </c>
    </row>
    <row r="9" spans="1:6" ht="15">
      <c r="A9" s="58" t="s">
        <v>117</v>
      </c>
      <c r="B9" s="59"/>
      <c r="C9" s="60">
        <f>C10+C40</f>
        <v>48393.33600000001</v>
      </c>
      <c r="D9" s="60">
        <f>D10+D40</f>
        <v>50320.07400000001</v>
      </c>
      <c r="E9" s="61">
        <f>D9-C9</f>
        <v>1926.7379999999976</v>
      </c>
      <c r="F9" s="52">
        <f>D9/C9*100</f>
        <v>103.98141182083415</v>
      </c>
    </row>
    <row r="10" spans="1:6" ht="13.5">
      <c r="A10" s="62" t="s">
        <v>118</v>
      </c>
      <c r="B10" s="28" t="s">
        <v>119</v>
      </c>
      <c r="C10" s="63">
        <f>C11+C12+C13+C14+C16+C21+C24+C30+C36+C37+C32+C34+C35</f>
        <v>33832.153000000006</v>
      </c>
      <c r="D10" s="63">
        <f>D11+D12+D13+D14+D16+D21+D24+D30+D36+D37+D32+D34+D35+D15</f>
        <v>35758.89100000001</v>
      </c>
      <c r="E10" s="61">
        <f aca="true" t="shared" si="0" ref="E10:E58">D10-C10</f>
        <v>1926.7380000000048</v>
      </c>
      <c r="F10" s="52">
        <f aca="true" t="shared" si="1" ref="F10:F58">D10/C10*100</f>
        <v>105.69499079765927</v>
      </c>
    </row>
    <row r="11" spans="1:6" ht="68.25" customHeight="1">
      <c r="A11" s="6" t="s">
        <v>10</v>
      </c>
      <c r="B11" s="13" t="s">
        <v>11</v>
      </c>
      <c r="C11" s="61">
        <v>2100</v>
      </c>
      <c r="D11" s="14">
        <v>2780.664</v>
      </c>
      <c r="E11" s="61">
        <f t="shared" si="0"/>
        <v>680.6640000000002</v>
      </c>
      <c r="F11" s="52">
        <f t="shared" si="1"/>
        <v>132.41257142857143</v>
      </c>
    </row>
    <row r="12" spans="1:6" ht="80.25" customHeight="1">
      <c r="A12" s="6" t="s">
        <v>12</v>
      </c>
      <c r="B12" s="13" t="s">
        <v>13</v>
      </c>
      <c r="C12" s="61">
        <v>23</v>
      </c>
      <c r="D12" s="14">
        <v>26.779</v>
      </c>
      <c r="E12" s="61">
        <f t="shared" si="0"/>
        <v>3.779</v>
      </c>
      <c r="F12" s="52">
        <f t="shared" si="1"/>
        <v>116.4304347826087</v>
      </c>
    </row>
    <row r="13" spans="1:6" ht="69" customHeight="1">
      <c r="A13" s="6" t="s">
        <v>14</v>
      </c>
      <c r="B13" s="13" t="s">
        <v>15</v>
      </c>
      <c r="C13" s="61">
        <v>3167.5</v>
      </c>
      <c r="D13" s="14">
        <v>4056.338</v>
      </c>
      <c r="E13" s="61">
        <f t="shared" si="0"/>
        <v>888.8380000000002</v>
      </c>
      <c r="F13" s="52">
        <f t="shared" si="1"/>
        <v>128.06118389897395</v>
      </c>
    </row>
    <row r="14" spans="1:6" s="36" customFormat="1" ht="64.5" customHeight="1">
      <c r="A14" s="6" t="s">
        <v>16</v>
      </c>
      <c r="B14" s="13" t="s">
        <v>17</v>
      </c>
      <c r="C14" s="61">
        <v>0</v>
      </c>
      <c r="D14" s="14">
        <v>-623.026</v>
      </c>
      <c r="E14" s="61">
        <f t="shared" si="0"/>
        <v>-623.026</v>
      </c>
      <c r="F14" s="52" t="e">
        <f t="shared" si="1"/>
        <v>#DIV/0!</v>
      </c>
    </row>
    <row r="15" spans="1:6" s="36" customFormat="1" ht="64.5" customHeight="1" hidden="1">
      <c r="A15" s="6" t="s">
        <v>18</v>
      </c>
      <c r="B15" s="13" t="s">
        <v>19</v>
      </c>
      <c r="C15" s="61">
        <v>0</v>
      </c>
      <c r="D15" s="14">
        <v>0</v>
      </c>
      <c r="E15" s="61">
        <f t="shared" si="0"/>
        <v>0</v>
      </c>
      <c r="F15" s="52" t="e">
        <f t="shared" si="1"/>
        <v>#DIV/0!</v>
      </c>
    </row>
    <row r="16" spans="1:6" ht="12.75">
      <c r="A16" s="64" t="s">
        <v>21</v>
      </c>
      <c r="B16" s="28" t="s">
        <v>22</v>
      </c>
      <c r="C16" s="65">
        <f>C17+C18+C19+C20</f>
        <v>9850</v>
      </c>
      <c r="D16" s="65">
        <f>D17+D18+D19+D20</f>
        <v>10339.57</v>
      </c>
      <c r="E16" s="61">
        <f t="shared" si="0"/>
        <v>489.5699999999997</v>
      </c>
      <c r="F16" s="52">
        <f t="shared" si="1"/>
        <v>104.9702538071066</v>
      </c>
    </row>
    <row r="17" spans="1:6" ht="66" customHeight="1">
      <c r="A17" s="66" t="s">
        <v>23</v>
      </c>
      <c r="B17" s="24" t="s">
        <v>24</v>
      </c>
      <c r="C17" s="61">
        <v>9850</v>
      </c>
      <c r="D17" s="61">
        <v>10213.562</v>
      </c>
      <c r="E17" s="61">
        <f t="shared" si="0"/>
        <v>363.5619999999999</v>
      </c>
      <c r="F17" s="52">
        <f t="shared" si="1"/>
        <v>103.69098477157361</v>
      </c>
    </row>
    <row r="18" spans="1:6" ht="66" customHeight="1">
      <c r="A18" s="66" t="s">
        <v>120</v>
      </c>
      <c r="B18" s="24" t="s">
        <v>26</v>
      </c>
      <c r="C18" s="61">
        <v>0</v>
      </c>
      <c r="D18" s="61">
        <v>-5.184</v>
      </c>
      <c r="E18" s="61">
        <f t="shared" si="0"/>
        <v>-5.184</v>
      </c>
      <c r="F18" s="52" t="e">
        <f t="shared" si="1"/>
        <v>#DIV/0!</v>
      </c>
    </row>
    <row r="19" spans="1:6" ht="39">
      <c r="A19" s="66" t="s">
        <v>27</v>
      </c>
      <c r="B19" s="24" t="s">
        <v>28</v>
      </c>
      <c r="C19" s="61">
        <v>0</v>
      </c>
      <c r="D19" s="61">
        <v>74.926</v>
      </c>
      <c r="E19" s="61">
        <f t="shared" si="0"/>
        <v>74.926</v>
      </c>
      <c r="F19" s="52" t="e">
        <f t="shared" si="1"/>
        <v>#DIV/0!</v>
      </c>
    </row>
    <row r="20" spans="1:6" ht="63" customHeight="1">
      <c r="A20" s="66" t="s">
        <v>29</v>
      </c>
      <c r="B20" s="24" t="s">
        <v>30</v>
      </c>
      <c r="C20" s="61">
        <v>0</v>
      </c>
      <c r="D20" s="61">
        <v>56.266</v>
      </c>
      <c r="E20" s="61">
        <f t="shared" si="0"/>
        <v>56.266</v>
      </c>
      <c r="F20" s="52" t="e">
        <f t="shared" si="1"/>
        <v>#DIV/0!</v>
      </c>
    </row>
    <row r="21" spans="1:6" ht="12.75">
      <c r="A21" s="64" t="s">
        <v>31</v>
      </c>
      <c r="B21" s="28" t="s">
        <v>32</v>
      </c>
      <c r="C21" s="65">
        <f>C22+C23</f>
        <v>2257.2</v>
      </c>
      <c r="D21" s="65">
        <f>D22+D23</f>
        <v>2257.016</v>
      </c>
      <c r="E21" s="61">
        <f t="shared" si="0"/>
        <v>-0.1839999999997417</v>
      </c>
      <c r="F21" s="52">
        <f t="shared" si="1"/>
        <v>99.99184830763778</v>
      </c>
    </row>
    <row r="22" spans="1:6" ht="12.75">
      <c r="A22" s="6" t="s">
        <v>33</v>
      </c>
      <c r="B22" s="13" t="s">
        <v>34</v>
      </c>
      <c r="C22" s="61">
        <v>2257.2</v>
      </c>
      <c r="D22" s="25">
        <v>2257.016</v>
      </c>
      <c r="E22" s="61">
        <f t="shared" si="0"/>
        <v>-0.1839999999997417</v>
      </c>
      <c r="F22" s="52">
        <f t="shared" si="1"/>
        <v>99.99184830763778</v>
      </c>
    </row>
    <row r="23" spans="1:6" ht="27" customHeight="1" hidden="1">
      <c r="A23" s="22" t="s">
        <v>35</v>
      </c>
      <c r="B23" s="24" t="s">
        <v>36</v>
      </c>
      <c r="C23" s="61">
        <v>0</v>
      </c>
      <c r="D23" s="61"/>
      <c r="E23" s="61">
        <f t="shared" si="0"/>
        <v>0</v>
      </c>
      <c r="F23" s="52" t="e">
        <f t="shared" si="1"/>
        <v>#DIV/0!</v>
      </c>
    </row>
    <row r="24" spans="1:6" ht="12.75">
      <c r="A24" s="64" t="s">
        <v>37</v>
      </c>
      <c r="B24" s="28" t="s">
        <v>38</v>
      </c>
      <c r="C24" s="65">
        <f>C25+C27</f>
        <v>15900</v>
      </c>
      <c r="D24" s="65">
        <f>D25+D27</f>
        <v>16387.097</v>
      </c>
      <c r="E24" s="61">
        <f t="shared" si="0"/>
        <v>487.0970000000016</v>
      </c>
      <c r="F24" s="52">
        <f t="shared" si="1"/>
        <v>103.06350314465409</v>
      </c>
    </row>
    <row r="25" spans="1:6" ht="12.75">
      <c r="A25" s="6" t="s">
        <v>39</v>
      </c>
      <c r="B25" s="13" t="s">
        <v>40</v>
      </c>
      <c r="C25" s="61">
        <v>3000</v>
      </c>
      <c r="D25" s="61">
        <v>3239.271</v>
      </c>
      <c r="E25" s="61">
        <f t="shared" si="0"/>
        <v>239.27100000000019</v>
      </c>
      <c r="F25" s="52">
        <f t="shared" si="1"/>
        <v>107.9757</v>
      </c>
    </row>
    <row r="26" spans="1:6" ht="39">
      <c r="A26" s="6" t="s">
        <v>41</v>
      </c>
      <c r="B26" s="13" t="s">
        <v>42</v>
      </c>
      <c r="C26" s="61">
        <v>2530</v>
      </c>
      <c r="D26" s="61">
        <v>2632.798</v>
      </c>
      <c r="E26" s="61">
        <f t="shared" si="0"/>
        <v>102.79799999999977</v>
      </c>
      <c r="F26" s="52">
        <f t="shared" si="1"/>
        <v>104.06316205533597</v>
      </c>
    </row>
    <row r="27" spans="1:6" ht="12.75">
      <c r="A27" s="6" t="s">
        <v>43</v>
      </c>
      <c r="B27" s="13" t="s">
        <v>44</v>
      </c>
      <c r="C27" s="61">
        <f>C28+C29</f>
        <v>12900</v>
      </c>
      <c r="D27" s="61">
        <f>D28+D29</f>
        <v>13147.826000000001</v>
      </c>
      <c r="E27" s="61">
        <f t="shared" si="0"/>
        <v>247.82600000000093</v>
      </c>
      <c r="F27" s="52">
        <f t="shared" si="1"/>
        <v>101.92113178294575</v>
      </c>
    </row>
    <row r="28" spans="1:6" ht="27" customHeight="1">
      <c r="A28" s="6" t="s">
        <v>45</v>
      </c>
      <c r="B28" s="13" t="s">
        <v>46</v>
      </c>
      <c r="C28" s="61">
        <v>6800</v>
      </c>
      <c r="D28" s="61">
        <v>6986.17</v>
      </c>
      <c r="E28" s="61">
        <f t="shared" si="0"/>
        <v>186.17000000000007</v>
      </c>
      <c r="F28" s="52">
        <f t="shared" si="1"/>
        <v>102.73779411764706</v>
      </c>
    </row>
    <row r="29" spans="1:6" ht="25.5" customHeight="1">
      <c r="A29" s="6" t="s">
        <v>47</v>
      </c>
      <c r="B29" s="13" t="s">
        <v>48</v>
      </c>
      <c r="C29" s="61">
        <v>6100</v>
      </c>
      <c r="D29" s="61">
        <v>6161.656</v>
      </c>
      <c r="E29" s="61">
        <f t="shared" si="0"/>
        <v>61.65599999999995</v>
      </c>
      <c r="F29" s="52">
        <f t="shared" si="1"/>
        <v>101.01075409836065</v>
      </c>
    </row>
    <row r="30" spans="1:6" ht="26.25" hidden="1">
      <c r="A30" s="64" t="s">
        <v>49</v>
      </c>
      <c r="B30" s="28" t="s">
        <v>50</v>
      </c>
      <c r="C30" s="65">
        <f>C31</f>
        <v>0</v>
      </c>
      <c r="D30" s="67">
        <f>D31</f>
        <v>0</v>
      </c>
      <c r="E30" s="61">
        <f t="shared" si="0"/>
        <v>0</v>
      </c>
      <c r="F30" s="52" t="e">
        <f t="shared" si="1"/>
        <v>#DIV/0!</v>
      </c>
    </row>
    <row r="31" spans="1:6" ht="25.5" customHeight="1" hidden="1">
      <c r="A31" s="6" t="s">
        <v>51</v>
      </c>
      <c r="B31" s="13" t="s">
        <v>121</v>
      </c>
      <c r="C31" s="61">
        <v>0</v>
      </c>
      <c r="D31" s="68">
        <v>0</v>
      </c>
      <c r="E31" s="61">
        <f t="shared" si="0"/>
        <v>0</v>
      </c>
      <c r="F31" s="52" t="e">
        <f t="shared" si="1"/>
        <v>#DIV/0!</v>
      </c>
    </row>
    <row r="32" spans="1:6" ht="67.5" customHeight="1">
      <c r="A32" s="64" t="s">
        <v>56</v>
      </c>
      <c r="B32" s="28" t="s">
        <v>57</v>
      </c>
      <c r="C32" s="65">
        <f>C33</f>
        <v>35.446</v>
      </c>
      <c r="D32" s="65">
        <f>D33</f>
        <v>35.446</v>
      </c>
      <c r="E32" s="65">
        <f t="shared" si="0"/>
        <v>0</v>
      </c>
      <c r="F32" s="52">
        <f t="shared" si="1"/>
        <v>100</v>
      </c>
    </row>
    <row r="33" spans="1:6" ht="53.25" customHeight="1">
      <c r="A33" s="6" t="s">
        <v>58</v>
      </c>
      <c r="B33" s="13" t="s">
        <v>59</v>
      </c>
      <c r="C33" s="61">
        <v>35.446</v>
      </c>
      <c r="D33" s="61">
        <v>35.446</v>
      </c>
      <c r="E33" s="61">
        <f t="shared" si="0"/>
        <v>0</v>
      </c>
      <c r="F33" s="52">
        <f t="shared" si="1"/>
        <v>100</v>
      </c>
    </row>
    <row r="34" spans="1:6" ht="18.75" customHeight="1">
      <c r="A34" s="6" t="s">
        <v>60</v>
      </c>
      <c r="B34" s="13" t="s">
        <v>61</v>
      </c>
      <c r="C34" s="61">
        <v>114.482</v>
      </c>
      <c r="D34" s="61">
        <v>114.482</v>
      </c>
      <c r="E34" s="61">
        <f t="shared" si="0"/>
        <v>0</v>
      </c>
      <c r="F34" s="52">
        <f t="shared" si="1"/>
        <v>100</v>
      </c>
    </row>
    <row r="35" spans="1:6" ht="78.75">
      <c r="A35" s="6" t="s">
        <v>62</v>
      </c>
      <c r="B35" s="27" t="s">
        <v>63</v>
      </c>
      <c r="C35" s="61">
        <v>363</v>
      </c>
      <c r="D35" s="61">
        <v>363</v>
      </c>
      <c r="E35" s="61">
        <f t="shared" si="0"/>
        <v>0</v>
      </c>
      <c r="F35" s="52">
        <f t="shared" si="1"/>
        <v>100</v>
      </c>
    </row>
    <row r="36" spans="1:6" ht="41.25" customHeight="1">
      <c r="A36" s="37" t="s">
        <v>66</v>
      </c>
      <c r="B36" s="38" t="s">
        <v>67</v>
      </c>
      <c r="C36" s="65">
        <v>1.5</v>
      </c>
      <c r="D36" s="69">
        <v>1.5</v>
      </c>
      <c r="E36" s="61">
        <f t="shared" si="0"/>
        <v>0</v>
      </c>
      <c r="F36" s="52">
        <f t="shared" si="1"/>
        <v>100</v>
      </c>
    </row>
    <row r="37" spans="1:6" ht="25.5" customHeight="1">
      <c r="A37" s="37" t="s">
        <v>122</v>
      </c>
      <c r="B37" s="38" t="s">
        <v>69</v>
      </c>
      <c r="C37" s="65">
        <f>C38+C39</f>
        <v>20.025</v>
      </c>
      <c r="D37" s="65">
        <f>D38+D39</f>
        <v>20.025</v>
      </c>
      <c r="E37" s="61">
        <f t="shared" si="0"/>
        <v>0</v>
      </c>
      <c r="F37" s="52">
        <f t="shared" si="1"/>
        <v>100</v>
      </c>
    </row>
    <row r="38" spans="1:6" ht="30" customHeight="1" hidden="1">
      <c r="A38" s="37" t="s">
        <v>70</v>
      </c>
      <c r="B38" s="38" t="s">
        <v>71</v>
      </c>
      <c r="C38" s="33">
        <v>0</v>
      </c>
      <c r="D38" s="69">
        <v>0</v>
      </c>
      <c r="E38" s="61">
        <f t="shared" si="0"/>
        <v>0</v>
      </c>
      <c r="F38" s="52" t="e">
        <f t="shared" si="1"/>
        <v>#DIV/0!</v>
      </c>
    </row>
    <row r="39" spans="1:6" ht="30" customHeight="1">
      <c r="A39" s="34" t="s">
        <v>72</v>
      </c>
      <c r="B39" s="27" t="s">
        <v>73</v>
      </c>
      <c r="C39" s="61">
        <v>20.025</v>
      </c>
      <c r="D39" s="70">
        <v>20.025</v>
      </c>
      <c r="E39" s="61">
        <f t="shared" si="0"/>
        <v>0</v>
      </c>
      <c r="F39" s="52">
        <f t="shared" si="1"/>
        <v>100</v>
      </c>
    </row>
    <row r="40" spans="1:6" ht="13.5">
      <c r="A40" s="62" t="s">
        <v>74</v>
      </c>
      <c r="B40" s="71" t="s">
        <v>75</v>
      </c>
      <c r="C40" s="63">
        <f>C41+C54+C57+C58+C55</f>
        <v>14561.183</v>
      </c>
      <c r="D40" s="63">
        <f>D41+D54+D57+D58+D55</f>
        <v>14561.183</v>
      </c>
      <c r="E40" s="61">
        <f t="shared" si="0"/>
        <v>0</v>
      </c>
      <c r="F40" s="52">
        <f t="shared" si="1"/>
        <v>100</v>
      </c>
    </row>
    <row r="41" spans="1:6" ht="26.25">
      <c r="A41" s="64" t="s">
        <v>123</v>
      </c>
      <c r="B41" s="28" t="s">
        <v>77</v>
      </c>
      <c r="C41" s="65">
        <f>C42+C44+C47+C50+C51+C52+C53+C43+C46</f>
        <v>14561.183</v>
      </c>
      <c r="D41" s="65">
        <f>D42+D44+D47+D50+D51+D52+D53+D43+D46</f>
        <v>14561.183</v>
      </c>
      <c r="E41" s="61">
        <f t="shared" si="0"/>
        <v>0</v>
      </c>
      <c r="F41" s="52">
        <f t="shared" si="1"/>
        <v>100</v>
      </c>
    </row>
    <row r="42" spans="1:6" s="36" customFormat="1" ht="26.25">
      <c r="A42" s="6" t="s">
        <v>124</v>
      </c>
      <c r="B42" s="13" t="s">
        <v>79</v>
      </c>
      <c r="C42" s="61">
        <v>539.6</v>
      </c>
      <c r="D42" s="61">
        <v>539.6</v>
      </c>
      <c r="E42" s="61">
        <f t="shared" si="0"/>
        <v>0</v>
      </c>
      <c r="F42" s="52">
        <f t="shared" si="1"/>
        <v>100</v>
      </c>
    </row>
    <row r="43" spans="1:6" s="36" customFormat="1" ht="26.25">
      <c r="A43" s="6" t="s">
        <v>80</v>
      </c>
      <c r="B43" s="13" t="s">
        <v>81</v>
      </c>
      <c r="C43" s="61">
        <v>289.9</v>
      </c>
      <c r="D43" s="61">
        <v>289.9</v>
      </c>
      <c r="E43" s="61">
        <f t="shared" si="0"/>
        <v>0</v>
      </c>
      <c r="F43" s="52"/>
    </row>
    <row r="44" spans="1:6" ht="26.25" hidden="1">
      <c r="A44" s="6" t="s">
        <v>125</v>
      </c>
      <c r="B44" s="13" t="s">
        <v>81</v>
      </c>
      <c r="C44" s="61">
        <v>0</v>
      </c>
      <c r="D44" s="61">
        <v>0</v>
      </c>
      <c r="E44" s="61">
        <f t="shared" si="0"/>
        <v>0</v>
      </c>
      <c r="F44" s="52" t="e">
        <f t="shared" si="1"/>
        <v>#DIV/0!</v>
      </c>
    </row>
    <row r="45" spans="1:6" ht="39" hidden="1">
      <c r="A45" s="6" t="s">
        <v>82</v>
      </c>
      <c r="B45" s="27" t="s">
        <v>83</v>
      </c>
      <c r="C45" s="61">
        <v>0</v>
      </c>
      <c r="D45" s="61">
        <v>0</v>
      </c>
      <c r="E45" s="61">
        <f t="shared" si="0"/>
        <v>0</v>
      </c>
      <c r="F45" s="52" t="e">
        <f t="shared" si="1"/>
        <v>#DIV/0!</v>
      </c>
    </row>
    <row r="46" spans="1:6" ht="12.75">
      <c r="A46" s="6" t="s">
        <v>84</v>
      </c>
      <c r="B46" s="13" t="s">
        <v>85</v>
      </c>
      <c r="C46" s="61">
        <v>13321.983</v>
      </c>
      <c r="D46" s="61">
        <v>13321.983</v>
      </c>
      <c r="E46" s="61">
        <f t="shared" si="0"/>
        <v>0</v>
      </c>
      <c r="F46" s="52">
        <f t="shared" si="1"/>
        <v>100</v>
      </c>
    </row>
    <row r="47" spans="1:6" ht="26.25">
      <c r="A47" s="6" t="s">
        <v>86</v>
      </c>
      <c r="B47" s="13" t="s">
        <v>87</v>
      </c>
      <c r="C47" s="72">
        <f>C48+C49</f>
        <v>409.70000000000005</v>
      </c>
      <c r="D47" s="14">
        <f>D48+D49</f>
        <v>409.70000000000005</v>
      </c>
      <c r="E47" s="61">
        <f t="shared" si="0"/>
        <v>0</v>
      </c>
      <c r="F47" s="52">
        <f t="shared" si="1"/>
        <v>100</v>
      </c>
    </row>
    <row r="48" spans="1:6" ht="44.25" customHeight="1">
      <c r="A48" s="73" t="s">
        <v>88</v>
      </c>
      <c r="B48" s="42" t="s">
        <v>89</v>
      </c>
      <c r="C48" s="72">
        <v>402.1</v>
      </c>
      <c r="D48" s="14">
        <v>402.1</v>
      </c>
      <c r="E48" s="61">
        <f t="shared" si="0"/>
        <v>0</v>
      </c>
      <c r="F48" s="52">
        <f t="shared" si="1"/>
        <v>100</v>
      </c>
    </row>
    <row r="49" spans="1:6" ht="26.25">
      <c r="A49" s="6" t="s">
        <v>90</v>
      </c>
      <c r="B49" s="42" t="s">
        <v>91</v>
      </c>
      <c r="C49" s="72">
        <v>7.6</v>
      </c>
      <c r="D49" s="72">
        <v>7.6</v>
      </c>
      <c r="E49" s="61">
        <f t="shared" si="0"/>
        <v>0</v>
      </c>
      <c r="F49" s="52">
        <f t="shared" si="1"/>
        <v>100</v>
      </c>
    </row>
    <row r="50" spans="1:6" ht="60.75" customHeight="1" hidden="1">
      <c r="A50" s="6" t="s">
        <v>92</v>
      </c>
      <c r="B50" s="13" t="s">
        <v>93</v>
      </c>
      <c r="C50" s="72">
        <v>0</v>
      </c>
      <c r="D50" s="72">
        <v>0</v>
      </c>
      <c r="E50" s="61">
        <f t="shared" si="0"/>
        <v>0</v>
      </c>
      <c r="F50" s="52" t="e">
        <f t="shared" si="1"/>
        <v>#DIV/0!</v>
      </c>
    </row>
    <row r="51" spans="1:6" ht="52.5" hidden="1">
      <c r="A51" s="6" t="s">
        <v>94</v>
      </c>
      <c r="B51" s="13" t="s">
        <v>95</v>
      </c>
      <c r="C51" s="14">
        <v>0</v>
      </c>
      <c r="D51" s="14">
        <v>0</v>
      </c>
      <c r="E51" s="61">
        <f t="shared" si="0"/>
        <v>0</v>
      </c>
      <c r="F51" s="52" t="e">
        <f t="shared" si="1"/>
        <v>#DIV/0!</v>
      </c>
    </row>
    <row r="52" spans="1:6" ht="52.5" hidden="1">
      <c r="A52" s="6" t="s">
        <v>94</v>
      </c>
      <c r="B52" s="13" t="s">
        <v>96</v>
      </c>
      <c r="C52" s="14">
        <v>0</v>
      </c>
      <c r="D52" s="14">
        <v>0</v>
      </c>
      <c r="E52" s="61">
        <f t="shared" si="0"/>
        <v>0</v>
      </c>
      <c r="F52" s="52" t="e">
        <f t="shared" si="1"/>
        <v>#DIV/0!</v>
      </c>
    </row>
    <row r="53" spans="1:6" ht="26.25" hidden="1">
      <c r="A53" s="74" t="s">
        <v>97</v>
      </c>
      <c r="B53" s="42" t="s">
        <v>98</v>
      </c>
      <c r="C53" s="14">
        <v>0</v>
      </c>
      <c r="D53" s="14">
        <v>0</v>
      </c>
      <c r="E53" s="61">
        <f t="shared" si="0"/>
        <v>0</v>
      </c>
      <c r="F53" s="52" t="e">
        <f t="shared" si="1"/>
        <v>#DIV/0!</v>
      </c>
    </row>
    <row r="54" spans="1:6" ht="26.25" hidden="1">
      <c r="A54" s="75" t="s">
        <v>126</v>
      </c>
      <c r="B54" s="38" t="s">
        <v>127</v>
      </c>
      <c r="C54" s="76">
        <v>0</v>
      </c>
      <c r="D54" s="76">
        <v>0</v>
      </c>
      <c r="E54" s="61">
        <f t="shared" si="0"/>
        <v>0</v>
      </c>
      <c r="F54" s="52" t="e">
        <f t="shared" si="1"/>
        <v>#DIV/0!</v>
      </c>
    </row>
    <row r="55" spans="1:6" ht="15.75" customHeight="1" hidden="1">
      <c r="A55" s="75" t="s">
        <v>128</v>
      </c>
      <c r="B55" s="13" t="s">
        <v>100</v>
      </c>
      <c r="C55" s="77">
        <f>C56</f>
        <v>0</v>
      </c>
      <c r="D55" s="77">
        <f>D56</f>
        <v>0</v>
      </c>
      <c r="E55" s="61">
        <f t="shared" si="0"/>
        <v>0</v>
      </c>
      <c r="F55" s="52" t="e">
        <f t="shared" si="1"/>
        <v>#DIV/0!</v>
      </c>
    </row>
    <row r="56" spans="1:6" ht="16.5" customHeight="1" hidden="1">
      <c r="A56" s="78" t="s">
        <v>126</v>
      </c>
      <c r="B56" s="13" t="s">
        <v>102</v>
      </c>
      <c r="C56" s="77">
        <v>0</v>
      </c>
      <c r="D56" s="77">
        <v>0</v>
      </c>
      <c r="E56" s="61">
        <f t="shared" si="0"/>
        <v>0</v>
      </c>
      <c r="F56" s="52" t="e">
        <f t="shared" si="1"/>
        <v>#DIV/0!</v>
      </c>
    </row>
    <row r="57" spans="1:6" ht="26.25" hidden="1">
      <c r="A57" s="79" t="s">
        <v>105</v>
      </c>
      <c r="B57" s="38" t="s">
        <v>106</v>
      </c>
      <c r="C57" s="77"/>
      <c r="D57" s="77"/>
      <c r="E57" s="61">
        <f t="shared" si="0"/>
        <v>0</v>
      </c>
      <c r="F57" s="52" t="e">
        <f t="shared" si="1"/>
        <v>#DIV/0!</v>
      </c>
    </row>
    <row r="58" spans="1:6" ht="39" hidden="1">
      <c r="A58" s="79" t="s">
        <v>109</v>
      </c>
      <c r="B58" s="38" t="s">
        <v>110</v>
      </c>
      <c r="C58" s="77">
        <v>0</v>
      </c>
      <c r="D58" s="77">
        <v>0</v>
      </c>
      <c r="E58" s="61">
        <f t="shared" si="0"/>
        <v>0</v>
      </c>
      <c r="F58" s="52" t="e">
        <f t="shared" si="1"/>
        <v>#DIV/0!</v>
      </c>
    </row>
    <row r="59" spans="1:4" ht="12.75">
      <c r="A59" s="80"/>
      <c r="B59" s="50"/>
      <c r="C59" s="81"/>
      <c r="D59" s="81"/>
    </row>
    <row r="60" spans="1:4" ht="12.75">
      <c r="A60" s="82"/>
      <c r="B60" s="81"/>
      <c r="C60" s="81"/>
      <c r="D60" s="81"/>
    </row>
    <row r="61" spans="1:5" ht="18.75" customHeight="1">
      <c r="A61" s="293" t="s">
        <v>606</v>
      </c>
      <c r="B61" s="293"/>
      <c r="C61" s="287" t="s">
        <v>607</v>
      </c>
      <c r="D61" s="287"/>
      <c r="E61" s="287"/>
    </row>
    <row r="62" spans="1:2" ht="24.75" customHeight="1">
      <c r="A62" s="293"/>
      <c r="B62" s="293"/>
    </row>
  </sheetData>
  <sheetProtection selectLockedCells="1" selectUnlockedCells="1"/>
  <mergeCells count="5">
    <mergeCell ref="B2:D2"/>
    <mergeCell ref="B4:D4"/>
    <mergeCell ref="A6:D6"/>
    <mergeCell ref="A61:B62"/>
    <mergeCell ref="C61:E61"/>
  </mergeCells>
  <printOptions/>
  <pageMargins left="1.18125" right="0.2361111111111111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6"/>
  <sheetViews>
    <sheetView zoomScale="90" zoomScaleNormal="90" zoomScalePageLayoutView="0" workbookViewId="0" topLeftCell="A1">
      <selection activeCell="H3" sqref="H3:J3"/>
    </sheetView>
  </sheetViews>
  <sheetFormatPr defaultColWidth="9.125" defaultRowHeight="12.75"/>
  <cols>
    <col min="1" max="1" width="7.625" style="83" customWidth="1"/>
    <col min="2" max="2" width="58.625" style="84" customWidth="1"/>
    <col min="3" max="3" width="7.625" style="85" customWidth="1"/>
    <col min="4" max="4" width="6.50390625" style="85" customWidth="1"/>
    <col min="5" max="5" width="6.625" style="85" customWidth="1"/>
    <col min="6" max="6" width="17.125" style="85" customWidth="1"/>
    <col min="7" max="7" width="8.00390625" style="85" customWidth="1"/>
    <col min="8" max="8" width="15.125" style="86" customWidth="1"/>
    <col min="9" max="9" width="13.625" style="86" customWidth="1"/>
    <col min="10" max="10" width="16.375" style="86" customWidth="1"/>
    <col min="11" max="16384" width="9.125" style="84" customWidth="1"/>
  </cols>
  <sheetData>
    <row r="1" spans="3:11" ht="18.75" customHeight="1">
      <c r="C1" s="84"/>
      <c r="D1" s="84"/>
      <c r="E1" s="84"/>
      <c r="F1" s="294" t="s">
        <v>129</v>
      </c>
      <c r="G1" s="294"/>
      <c r="H1" s="294"/>
      <c r="I1" s="294"/>
      <c r="J1" s="294"/>
      <c r="K1" s="87"/>
    </row>
    <row r="2" spans="3:11" ht="12.75">
      <c r="C2" s="84"/>
      <c r="D2" s="84"/>
      <c r="E2" s="84"/>
      <c r="F2" s="84"/>
      <c r="G2" s="84"/>
      <c r="H2" s="88"/>
      <c r="I2" s="88"/>
      <c r="J2" s="88"/>
      <c r="K2" s="89"/>
    </row>
    <row r="3" spans="3:11" ht="63" customHeight="1">
      <c r="C3" s="84"/>
      <c r="D3" s="84"/>
      <c r="E3" s="84"/>
      <c r="G3" s="90"/>
      <c r="H3" s="295" t="s">
        <v>611</v>
      </c>
      <c r="I3" s="295"/>
      <c r="J3" s="295"/>
      <c r="K3" s="90"/>
    </row>
    <row r="4" spans="1:11" ht="12.75">
      <c r="A4" s="91"/>
      <c r="B4" s="92"/>
      <c r="C4" s="92"/>
      <c r="D4" s="92"/>
      <c r="E4" s="92"/>
      <c r="F4" s="92"/>
      <c r="G4" s="92"/>
      <c r="H4" s="93"/>
      <c r="I4" s="93"/>
      <c r="J4" s="93"/>
      <c r="K4" s="92"/>
    </row>
    <row r="5" spans="1:11" ht="37.5" customHeight="1">
      <c r="A5" s="296" t="s">
        <v>130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</row>
    <row r="6" spans="1:11" ht="21.7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0" ht="12.75" customHeight="1">
      <c r="A7" s="297" t="s">
        <v>131</v>
      </c>
      <c r="B7" s="298" t="s">
        <v>132</v>
      </c>
      <c r="C7" s="299" t="s">
        <v>133</v>
      </c>
      <c r="D7" s="300" t="s">
        <v>134</v>
      </c>
      <c r="E7" s="300" t="s">
        <v>135</v>
      </c>
      <c r="F7" s="300" t="s">
        <v>136</v>
      </c>
      <c r="G7" s="300" t="s">
        <v>137</v>
      </c>
      <c r="H7" s="301" t="s">
        <v>138</v>
      </c>
      <c r="I7" s="301" t="s">
        <v>139</v>
      </c>
      <c r="J7" s="302" t="s">
        <v>140</v>
      </c>
    </row>
    <row r="8" spans="1:10" ht="12.75">
      <c r="A8" s="297"/>
      <c r="B8" s="298"/>
      <c r="C8" s="299"/>
      <c r="D8" s="300"/>
      <c r="E8" s="300"/>
      <c r="F8" s="300"/>
      <c r="G8" s="300"/>
      <c r="H8" s="301"/>
      <c r="I8" s="301"/>
      <c r="J8" s="302"/>
    </row>
    <row r="9" spans="1:10" ht="12.75" customHeight="1">
      <c r="A9" s="297"/>
      <c r="B9" s="298"/>
      <c r="C9" s="299"/>
      <c r="D9" s="300"/>
      <c r="E9" s="300"/>
      <c r="F9" s="300"/>
      <c r="G9" s="300"/>
      <c r="H9" s="301"/>
      <c r="I9" s="301"/>
      <c r="J9" s="302"/>
    </row>
    <row r="10" spans="1:10" ht="16.5">
      <c r="A10" s="99"/>
      <c r="B10" s="100">
        <v>1</v>
      </c>
      <c r="C10" s="101"/>
      <c r="D10" s="101">
        <v>2</v>
      </c>
      <c r="E10" s="101">
        <v>3</v>
      </c>
      <c r="F10" s="101">
        <v>4</v>
      </c>
      <c r="G10" s="101">
        <v>5</v>
      </c>
      <c r="H10" s="102"/>
      <c r="I10" s="102"/>
      <c r="J10" s="102"/>
    </row>
    <row r="11" spans="1:10" ht="16.5">
      <c r="A11" s="99"/>
      <c r="B11" s="100" t="s">
        <v>141</v>
      </c>
      <c r="C11" s="101"/>
      <c r="D11" s="101"/>
      <c r="E11" s="101"/>
      <c r="F11" s="101"/>
      <c r="G11" s="101"/>
      <c r="H11" s="103">
        <f>H14+H76+H83+H103+H139+H183+H195+H244+H256+H268+H273+H239</f>
        <v>54593.382999999994</v>
      </c>
      <c r="I11" s="103">
        <f>I14+I76+I83+I103+I139+I183+I195+I244+I256+I268+I273+I239</f>
        <v>49503.002</v>
      </c>
      <c r="J11" s="102">
        <f>I11/H11*100</f>
        <v>90.67582787459793</v>
      </c>
    </row>
    <row r="12" spans="1:10" ht="16.5">
      <c r="A12" s="303"/>
      <c r="B12" s="100" t="s">
        <v>142</v>
      </c>
      <c r="C12" s="304"/>
      <c r="D12" s="304"/>
      <c r="E12" s="304"/>
      <c r="F12" s="304"/>
      <c r="G12" s="304"/>
      <c r="H12" s="305"/>
      <c r="I12" s="305"/>
      <c r="J12" s="306"/>
    </row>
    <row r="13" spans="1:10" ht="16.5">
      <c r="A13" s="303"/>
      <c r="B13" s="100"/>
      <c r="C13" s="304"/>
      <c r="D13" s="304"/>
      <c r="E13" s="304"/>
      <c r="F13" s="304"/>
      <c r="G13" s="304"/>
      <c r="H13" s="305"/>
      <c r="I13" s="305"/>
      <c r="J13" s="306"/>
    </row>
    <row r="14" spans="1:10" ht="16.5">
      <c r="A14" s="99" t="s">
        <v>143</v>
      </c>
      <c r="B14" s="100" t="s">
        <v>144</v>
      </c>
      <c r="C14" s="101">
        <v>992</v>
      </c>
      <c r="D14" s="101" t="s">
        <v>145</v>
      </c>
      <c r="E14" s="104" t="s">
        <v>146</v>
      </c>
      <c r="F14" s="98"/>
      <c r="G14" s="98"/>
      <c r="H14" s="103">
        <f>H15+H20+H42+H47+H33+H37</f>
        <v>22621.683</v>
      </c>
      <c r="I14" s="103">
        <f>I15+I20+I42+I47+I33+I37</f>
        <v>17751.599000000002</v>
      </c>
      <c r="J14" s="102">
        <f>I14/H14*100</f>
        <v>78.47161062242806</v>
      </c>
    </row>
    <row r="15" spans="1:10" ht="50.25">
      <c r="A15" s="99"/>
      <c r="B15" s="105" t="s">
        <v>147</v>
      </c>
      <c r="C15" s="106">
        <v>992</v>
      </c>
      <c r="D15" s="98" t="s">
        <v>145</v>
      </c>
      <c r="E15" s="98" t="s">
        <v>148</v>
      </c>
      <c r="F15" s="98"/>
      <c r="G15" s="98"/>
      <c r="H15" s="102">
        <f aca="true" t="shared" si="0" ref="H15:I18">H16</f>
        <v>838.972</v>
      </c>
      <c r="I15" s="102">
        <f t="shared" si="0"/>
        <v>838.972</v>
      </c>
      <c r="J15" s="102">
        <f aca="true" t="shared" si="1" ref="J15:J86">I15/H15*100</f>
        <v>100</v>
      </c>
    </row>
    <row r="16" spans="1:10" ht="50.25" customHeight="1">
      <c r="A16" s="99"/>
      <c r="B16" s="105" t="s">
        <v>149</v>
      </c>
      <c r="C16" s="106">
        <v>992</v>
      </c>
      <c r="D16" s="98" t="s">
        <v>145</v>
      </c>
      <c r="E16" s="98" t="s">
        <v>148</v>
      </c>
      <c r="F16" s="98" t="s">
        <v>150</v>
      </c>
      <c r="G16" s="98"/>
      <c r="H16" s="102">
        <f t="shared" si="0"/>
        <v>838.972</v>
      </c>
      <c r="I16" s="102">
        <f t="shared" si="0"/>
        <v>838.972</v>
      </c>
      <c r="J16" s="102">
        <f t="shared" si="1"/>
        <v>100</v>
      </c>
    </row>
    <row r="17" spans="1:10" ht="33">
      <c r="A17" s="99"/>
      <c r="B17" s="105" t="s">
        <v>151</v>
      </c>
      <c r="C17" s="106">
        <v>992</v>
      </c>
      <c r="D17" s="98" t="s">
        <v>145</v>
      </c>
      <c r="E17" s="98" t="s">
        <v>148</v>
      </c>
      <c r="F17" s="98" t="s">
        <v>152</v>
      </c>
      <c r="G17" s="98"/>
      <c r="H17" s="102">
        <f t="shared" si="0"/>
        <v>838.972</v>
      </c>
      <c r="I17" s="102">
        <f t="shared" si="0"/>
        <v>838.972</v>
      </c>
      <c r="J17" s="102">
        <f t="shared" si="1"/>
        <v>100</v>
      </c>
    </row>
    <row r="18" spans="1:10" ht="33">
      <c r="A18" s="99"/>
      <c r="B18" s="105" t="s">
        <v>153</v>
      </c>
      <c r="C18" s="106">
        <v>992</v>
      </c>
      <c r="D18" s="98" t="s">
        <v>145</v>
      </c>
      <c r="E18" s="98" t="s">
        <v>148</v>
      </c>
      <c r="F18" s="98" t="s">
        <v>154</v>
      </c>
      <c r="G18" s="98"/>
      <c r="H18" s="102">
        <f t="shared" si="0"/>
        <v>838.972</v>
      </c>
      <c r="I18" s="102">
        <f t="shared" si="0"/>
        <v>838.972</v>
      </c>
      <c r="J18" s="102">
        <f t="shared" si="1"/>
        <v>100</v>
      </c>
    </row>
    <row r="19" spans="1:10" ht="66.75">
      <c r="A19" s="99"/>
      <c r="B19" s="105" t="s">
        <v>155</v>
      </c>
      <c r="C19" s="106">
        <v>993</v>
      </c>
      <c r="D19" s="98" t="s">
        <v>145</v>
      </c>
      <c r="E19" s="98" t="s">
        <v>148</v>
      </c>
      <c r="F19" s="98" t="s">
        <v>154</v>
      </c>
      <c r="G19" s="98" t="s">
        <v>156</v>
      </c>
      <c r="H19" s="102">
        <f>645.3+193.672</f>
        <v>838.972</v>
      </c>
      <c r="I19" s="102">
        <f>645.3+193.672</f>
        <v>838.972</v>
      </c>
      <c r="J19" s="102">
        <f t="shared" si="1"/>
        <v>100</v>
      </c>
    </row>
    <row r="20" spans="1:10" ht="66.75">
      <c r="A20" s="99"/>
      <c r="B20" s="105" t="s">
        <v>157</v>
      </c>
      <c r="C20" s="106">
        <v>992</v>
      </c>
      <c r="D20" s="98" t="s">
        <v>145</v>
      </c>
      <c r="E20" s="98" t="s">
        <v>158</v>
      </c>
      <c r="F20" s="98"/>
      <c r="G20" s="98"/>
      <c r="H20" s="102">
        <f>H21</f>
        <v>6796.626000000001</v>
      </c>
      <c r="I20" s="102">
        <f>I21</f>
        <v>6621.662000000001</v>
      </c>
      <c r="J20" s="102">
        <f t="shared" si="1"/>
        <v>97.42572270417705</v>
      </c>
    </row>
    <row r="21" spans="1:10" ht="12.75" customHeight="1">
      <c r="A21" s="303"/>
      <c r="B21" s="307" t="s">
        <v>159</v>
      </c>
      <c r="C21" s="308">
        <v>992</v>
      </c>
      <c r="D21" s="300" t="s">
        <v>145</v>
      </c>
      <c r="E21" s="300" t="s">
        <v>158</v>
      </c>
      <c r="F21" s="300" t="s">
        <v>160</v>
      </c>
      <c r="G21" s="300"/>
      <c r="H21" s="309">
        <f>H25+H30</f>
        <v>6796.626000000001</v>
      </c>
      <c r="I21" s="309">
        <f>I25+I30</f>
        <v>6621.662000000001</v>
      </c>
      <c r="J21" s="309">
        <f>I21/H21*100</f>
        <v>97.42572270417705</v>
      </c>
    </row>
    <row r="22" spans="1:10" ht="16.5" customHeight="1">
      <c r="A22" s="303"/>
      <c r="B22" s="307"/>
      <c r="C22" s="308"/>
      <c r="D22" s="300"/>
      <c r="E22" s="300"/>
      <c r="F22" s="300"/>
      <c r="G22" s="300"/>
      <c r="H22" s="309"/>
      <c r="I22" s="309"/>
      <c r="J22" s="309"/>
    </row>
    <row r="23" spans="1:10" ht="15.75" customHeight="1">
      <c r="A23" s="303"/>
      <c r="B23" s="307"/>
      <c r="C23" s="308"/>
      <c r="D23" s="300"/>
      <c r="E23" s="300"/>
      <c r="F23" s="300"/>
      <c r="G23" s="300"/>
      <c r="H23" s="309"/>
      <c r="I23" s="309"/>
      <c r="J23" s="309"/>
    </row>
    <row r="24" spans="1:10" ht="18" customHeight="1" hidden="1">
      <c r="A24" s="303"/>
      <c r="B24" s="307"/>
      <c r="C24" s="308"/>
      <c r="D24" s="300"/>
      <c r="E24" s="300"/>
      <c r="F24" s="300"/>
      <c r="G24" s="300"/>
      <c r="H24" s="309"/>
      <c r="I24" s="309"/>
      <c r="J24" s="309"/>
    </row>
    <row r="25" spans="1:10" ht="33">
      <c r="A25" s="99"/>
      <c r="B25" s="105" t="s">
        <v>161</v>
      </c>
      <c r="C25" s="106">
        <v>992</v>
      </c>
      <c r="D25" s="98" t="s">
        <v>145</v>
      </c>
      <c r="E25" s="98" t="s">
        <v>158</v>
      </c>
      <c r="F25" s="98" t="s">
        <v>162</v>
      </c>
      <c r="G25" s="98"/>
      <c r="H25" s="102">
        <f>H26</f>
        <v>6789.026000000001</v>
      </c>
      <c r="I25" s="102">
        <f>I26</f>
        <v>6614.062000000001</v>
      </c>
      <c r="J25" s="102">
        <f t="shared" si="1"/>
        <v>97.42284092003773</v>
      </c>
    </row>
    <row r="26" spans="1:10" ht="33">
      <c r="A26" s="99"/>
      <c r="B26" s="105" t="s">
        <v>153</v>
      </c>
      <c r="C26" s="106">
        <v>992</v>
      </c>
      <c r="D26" s="98" t="s">
        <v>145</v>
      </c>
      <c r="E26" s="98" t="s">
        <v>158</v>
      </c>
      <c r="F26" s="98" t="s">
        <v>163</v>
      </c>
      <c r="G26" s="98"/>
      <c r="H26" s="102">
        <f>H27+H28+H29</f>
        <v>6789.026000000001</v>
      </c>
      <c r="I26" s="102">
        <f>I27+I28+I29</f>
        <v>6614.062000000001</v>
      </c>
      <c r="J26" s="102">
        <f t="shared" si="1"/>
        <v>97.42284092003773</v>
      </c>
    </row>
    <row r="27" spans="1:10" ht="66.75">
      <c r="A27" s="99"/>
      <c r="B27" s="105" t="s">
        <v>164</v>
      </c>
      <c r="C27" s="106">
        <v>993</v>
      </c>
      <c r="D27" s="98" t="s">
        <v>145</v>
      </c>
      <c r="E27" s="98" t="s">
        <v>158</v>
      </c>
      <c r="F27" s="98" t="s">
        <v>163</v>
      </c>
      <c r="G27" s="98" t="s">
        <v>156</v>
      </c>
      <c r="H27" s="102">
        <f>4848.425+1.1+1381.758</f>
        <v>6231.283</v>
      </c>
      <c r="I27" s="102">
        <f>4848.425+0.7+1381.103</f>
        <v>6230.228</v>
      </c>
      <c r="J27" s="102">
        <f t="shared" si="1"/>
        <v>99.98306929728597</v>
      </c>
    </row>
    <row r="28" spans="1:10" ht="33">
      <c r="A28" s="99"/>
      <c r="B28" s="105" t="s">
        <v>165</v>
      </c>
      <c r="C28" s="106" t="s">
        <v>166</v>
      </c>
      <c r="D28" s="98" t="s">
        <v>145</v>
      </c>
      <c r="E28" s="98" t="s">
        <v>158</v>
      </c>
      <c r="F28" s="98" t="s">
        <v>163</v>
      </c>
      <c r="G28" s="98" t="s">
        <v>167</v>
      </c>
      <c r="H28" s="102">
        <f>187.4+325.343</f>
        <v>512.743</v>
      </c>
      <c r="I28" s="102">
        <f>187.35+176.433</f>
        <v>363.783</v>
      </c>
      <c r="J28" s="102">
        <f t="shared" si="1"/>
        <v>70.94840885199798</v>
      </c>
    </row>
    <row r="29" spans="1:10" ht="16.5">
      <c r="A29" s="99"/>
      <c r="B29" s="105" t="s">
        <v>168</v>
      </c>
      <c r="C29" s="106" t="s">
        <v>166</v>
      </c>
      <c r="D29" s="98" t="s">
        <v>145</v>
      </c>
      <c r="E29" s="98" t="s">
        <v>158</v>
      </c>
      <c r="F29" s="98" t="s">
        <v>163</v>
      </c>
      <c r="G29" s="98" t="s">
        <v>169</v>
      </c>
      <c r="H29" s="102">
        <f>20+12.5+12.5</f>
        <v>45</v>
      </c>
      <c r="I29" s="102">
        <f>8.745+11.306</f>
        <v>20.051</v>
      </c>
      <c r="J29" s="102">
        <f t="shared" si="1"/>
        <v>44.55777777777777</v>
      </c>
    </row>
    <row r="30" spans="1:10" ht="16.5">
      <c r="A30" s="99"/>
      <c r="B30" s="105" t="s">
        <v>170</v>
      </c>
      <c r="C30" s="106" t="s">
        <v>166</v>
      </c>
      <c r="D30" s="98" t="s">
        <v>145</v>
      </c>
      <c r="E30" s="98" t="s">
        <v>158</v>
      </c>
      <c r="F30" s="98" t="s">
        <v>171</v>
      </c>
      <c r="G30" s="98"/>
      <c r="H30" s="102">
        <f>H31</f>
        <v>7.6</v>
      </c>
      <c r="I30" s="102">
        <f>I31</f>
        <v>7.6</v>
      </c>
      <c r="J30" s="102">
        <f t="shared" si="1"/>
        <v>100</v>
      </c>
    </row>
    <row r="31" spans="1:10" ht="50.25">
      <c r="A31" s="99"/>
      <c r="B31" s="105" t="s">
        <v>172</v>
      </c>
      <c r="C31" s="106" t="s">
        <v>166</v>
      </c>
      <c r="D31" s="98" t="s">
        <v>145</v>
      </c>
      <c r="E31" s="98" t="s">
        <v>158</v>
      </c>
      <c r="F31" s="98" t="s">
        <v>173</v>
      </c>
      <c r="G31" s="98"/>
      <c r="H31" s="102">
        <f>H32</f>
        <v>7.6</v>
      </c>
      <c r="I31" s="102">
        <f>I32</f>
        <v>7.6</v>
      </c>
      <c r="J31" s="102">
        <f t="shared" si="1"/>
        <v>100</v>
      </c>
    </row>
    <row r="32" spans="1:10" ht="33">
      <c r="A32" s="99"/>
      <c r="B32" s="105" t="s">
        <v>174</v>
      </c>
      <c r="C32" s="106" t="s">
        <v>166</v>
      </c>
      <c r="D32" s="98" t="s">
        <v>145</v>
      </c>
      <c r="E32" s="98" t="s">
        <v>158</v>
      </c>
      <c r="F32" s="98" t="s">
        <v>173</v>
      </c>
      <c r="G32" s="98" t="s">
        <v>167</v>
      </c>
      <c r="H32" s="102">
        <v>7.6</v>
      </c>
      <c r="I32" s="102">
        <v>7.6</v>
      </c>
      <c r="J32" s="102">
        <f t="shared" si="1"/>
        <v>100</v>
      </c>
    </row>
    <row r="33" spans="1:10" ht="48.75" customHeight="1">
      <c r="A33" s="99"/>
      <c r="B33" s="105" t="s">
        <v>175</v>
      </c>
      <c r="C33" s="106" t="s">
        <v>166</v>
      </c>
      <c r="D33" s="98" t="s">
        <v>145</v>
      </c>
      <c r="E33" s="98" t="s">
        <v>176</v>
      </c>
      <c r="F33" s="98"/>
      <c r="G33" s="98"/>
      <c r="H33" s="102">
        <f aca="true" t="shared" si="2" ref="H33:I35">H34</f>
        <v>204.5</v>
      </c>
      <c r="I33" s="102">
        <f t="shared" si="2"/>
        <v>204.5</v>
      </c>
      <c r="J33" s="102">
        <f t="shared" si="1"/>
        <v>100</v>
      </c>
    </row>
    <row r="34" spans="1:10" ht="50.25">
      <c r="A34" s="99"/>
      <c r="B34" s="105" t="s">
        <v>177</v>
      </c>
      <c r="C34" s="106" t="s">
        <v>166</v>
      </c>
      <c r="D34" s="98" t="s">
        <v>145</v>
      </c>
      <c r="E34" s="98" t="s">
        <v>176</v>
      </c>
      <c r="F34" s="98" t="s">
        <v>178</v>
      </c>
      <c r="G34" s="98"/>
      <c r="H34" s="102">
        <f t="shared" si="2"/>
        <v>204.5</v>
      </c>
      <c r="I34" s="102">
        <f t="shared" si="2"/>
        <v>204.5</v>
      </c>
      <c r="J34" s="102">
        <f t="shared" si="1"/>
        <v>100</v>
      </c>
    </row>
    <row r="35" spans="1:10" ht="33">
      <c r="A35" s="99"/>
      <c r="B35" s="105" t="s">
        <v>153</v>
      </c>
      <c r="C35" s="106" t="s">
        <v>166</v>
      </c>
      <c r="D35" s="98" t="s">
        <v>145</v>
      </c>
      <c r="E35" s="98" t="s">
        <v>176</v>
      </c>
      <c r="F35" s="98" t="s">
        <v>179</v>
      </c>
      <c r="G35" s="98"/>
      <c r="H35" s="102">
        <f t="shared" si="2"/>
        <v>204.5</v>
      </c>
      <c r="I35" s="102">
        <f t="shared" si="2"/>
        <v>204.5</v>
      </c>
      <c r="J35" s="102">
        <f t="shared" si="1"/>
        <v>100</v>
      </c>
    </row>
    <row r="36" spans="1:10" ht="16.5">
      <c r="A36" s="99"/>
      <c r="B36" s="105" t="s">
        <v>180</v>
      </c>
      <c r="C36" s="106" t="s">
        <v>166</v>
      </c>
      <c r="D36" s="98" t="s">
        <v>145</v>
      </c>
      <c r="E36" s="98" t="s">
        <v>176</v>
      </c>
      <c r="F36" s="98" t="s">
        <v>179</v>
      </c>
      <c r="G36" s="98" t="s">
        <v>181</v>
      </c>
      <c r="H36" s="102">
        <v>204.5</v>
      </c>
      <c r="I36" s="102">
        <v>204.5</v>
      </c>
      <c r="J36" s="102">
        <f t="shared" si="1"/>
        <v>100</v>
      </c>
    </row>
    <row r="37" spans="1:10" ht="19.5" customHeight="1">
      <c r="A37" s="99"/>
      <c r="B37" s="105" t="s">
        <v>182</v>
      </c>
      <c r="C37" s="106" t="s">
        <v>166</v>
      </c>
      <c r="D37" s="98" t="s">
        <v>145</v>
      </c>
      <c r="E37" s="98" t="s">
        <v>183</v>
      </c>
      <c r="F37" s="109"/>
      <c r="G37" s="98"/>
      <c r="H37" s="102">
        <f aca="true" t="shared" si="3" ref="H37:I40">H38</f>
        <v>900</v>
      </c>
      <c r="I37" s="102">
        <f t="shared" si="3"/>
        <v>900</v>
      </c>
      <c r="J37" s="102">
        <f t="shared" si="1"/>
        <v>100</v>
      </c>
    </row>
    <row r="38" spans="1:10" ht="33">
      <c r="A38" s="99"/>
      <c r="B38" s="105" t="s">
        <v>159</v>
      </c>
      <c r="C38" s="106" t="s">
        <v>166</v>
      </c>
      <c r="D38" s="98" t="s">
        <v>145</v>
      </c>
      <c r="E38" s="110" t="s">
        <v>183</v>
      </c>
      <c r="F38" s="111">
        <v>5100000000</v>
      </c>
      <c r="G38" s="112"/>
      <c r="H38" s="102">
        <f t="shared" si="3"/>
        <v>900</v>
      </c>
      <c r="I38" s="102">
        <f t="shared" si="3"/>
        <v>900</v>
      </c>
      <c r="J38" s="102">
        <f t="shared" si="1"/>
        <v>100</v>
      </c>
    </row>
    <row r="39" spans="1:10" ht="16.5">
      <c r="A39" s="99"/>
      <c r="B39" s="105" t="s">
        <v>184</v>
      </c>
      <c r="C39" s="106" t="s">
        <v>166</v>
      </c>
      <c r="D39" s="98" t="s">
        <v>145</v>
      </c>
      <c r="E39" s="110" t="s">
        <v>183</v>
      </c>
      <c r="F39" s="111">
        <v>5140000000</v>
      </c>
      <c r="G39" s="112"/>
      <c r="H39" s="102">
        <f t="shared" si="3"/>
        <v>900</v>
      </c>
      <c r="I39" s="102">
        <f t="shared" si="3"/>
        <v>900</v>
      </c>
      <c r="J39" s="102">
        <f t="shared" si="1"/>
        <v>100</v>
      </c>
    </row>
    <row r="40" spans="1:10" ht="33">
      <c r="A40" s="99"/>
      <c r="B40" s="105" t="s">
        <v>185</v>
      </c>
      <c r="C40" s="106" t="s">
        <v>166</v>
      </c>
      <c r="D40" s="98" t="s">
        <v>145</v>
      </c>
      <c r="E40" s="110" t="s">
        <v>183</v>
      </c>
      <c r="F40" s="111">
        <v>5140000190</v>
      </c>
      <c r="G40" s="112"/>
      <c r="H40" s="102">
        <f t="shared" si="3"/>
        <v>900</v>
      </c>
      <c r="I40" s="102">
        <f t="shared" si="3"/>
        <v>900</v>
      </c>
      <c r="J40" s="102">
        <f t="shared" si="1"/>
        <v>100</v>
      </c>
    </row>
    <row r="41" spans="1:10" ht="16.5">
      <c r="A41" s="99"/>
      <c r="B41" s="105" t="s">
        <v>168</v>
      </c>
      <c r="C41" s="106" t="s">
        <v>166</v>
      </c>
      <c r="D41" s="98" t="s">
        <v>145</v>
      </c>
      <c r="E41" s="110" t="s">
        <v>183</v>
      </c>
      <c r="F41" s="111">
        <v>5140000190</v>
      </c>
      <c r="G41" s="112" t="s">
        <v>186</v>
      </c>
      <c r="H41" s="102">
        <v>900</v>
      </c>
      <c r="I41" s="102">
        <v>900</v>
      </c>
      <c r="J41" s="102">
        <f t="shared" si="1"/>
        <v>100</v>
      </c>
    </row>
    <row r="42" spans="1:10" ht="16.5">
      <c r="A42" s="99"/>
      <c r="B42" s="105" t="s">
        <v>187</v>
      </c>
      <c r="C42" s="106">
        <v>992</v>
      </c>
      <c r="D42" s="98" t="s">
        <v>145</v>
      </c>
      <c r="E42" s="110">
        <v>11</v>
      </c>
      <c r="F42" s="98"/>
      <c r="G42" s="112"/>
      <c r="H42" s="113">
        <f aca="true" t="shared" si="4" ref="H42:I45">H43</f>
        <v>0</v>
      </c>
      <c r="I42" s="113">
        <f t="shared" si="4"/>
        <v>0</v>
      </c>
      <c r="J42" s="102">
        <f>-J4</f>
        <v>0</v>
      </c>
    </row>
    <row r="43" spans="1:10" ht="33">
      <c r="A43" s="114"/>
      <c r="B43" s="105" t="s">
        <v>159</v>
      </c>
      <c r="C43" s="115">
        <v>992</v>
      </c>
      <c r="D43" s="98" t="s">
        <v>145</v>
      </c>
      <c r="E43" s="110">
        <v>11</v>
      </c>
      <c r="F43" s="98" t="s">
        <v>160</v>
      </c>
      <c r="G43" s="112"/>
      <c r="H43" s="113">
        <f t="shared" si="4"/>
        <v>0</v>
      </c>
      <c r="I43" s="113">
        <f t="shared" si="4"/>
        <v>0</v>
      </c>
      <c r="J43" s="102">
        <f>-J5</f>
        <v>0</v>
      </c>
    </row>
    <row r="44" spans="1:10" ht="16.5">
      <c r="A44" s="114"/>
      <c r="B44" s="105" t="s">
        <v>188</v>
      </c>
      <c r="C44" s="115">
        <v>992</v>
      </c>
      <c r="D44" s="98" t="s">
        <v>145</v>
      </c>
      <c r="E44" s="98">
        <v>11</v>
      </c>
      <c r="F44" s="116" t="s">
        <v>189</v>
      </c>
      <c r="G44" s="98"/>
      <c r="H44" s="113">
        <f t="shared" si="4"/>
        <v>0</v>
      </c>
      <c r="I44" s="113">
        <f t="shared" si="4"/>
        <v>0</v>
      </c>
      <c r="J44" s="102">
        <f>-J6</f>
        <v>0</v>
      </c>
    </row>
    <row r="45" spans="1:10" ht="33">
      <c r="A45" s="114"/>
      <c r="B45" s="105" t="s">
        <v>190</v>
      </c>
      <c r="C45" s="115" t="s">
        <v>166</v>
      </c>
      <c r="D45" s="98" t="s">
        <v>145</v>
      </c>
      <c r="E45" s="98" t="s">
        <v>191</v>
      </c>
      <c r="F45" s="98" t="s">
        <v>192</v>
      </c>
      <c r="G45" s="98"/>
      <c r="H45" s="113">
        <f t="shared" si="4"/>
        <v>0</v>
      </c>
      <c r="I45" s="113">
        <f t="shared" si="4"/>
        <v>0</v>
      </c>
      <c r="J45" s="102" t="s">
        <v>193</v>
      </c>
    </row>
    <row r="46" spans="1:10" ht="16.5">
      <c r="A46" s="114"/>
      <c r="B46" s="105" t="s">
        <v>194</v>
      </c>
      <c r="C46" s="115">
        <v>992</v>
      </c>
      <c r="D46" s="98" t="s">
        <v>145</v>
      </c>
      <c r="E46" s="98">
        <v>11</v>
      </c>
      <c r="F46" s="98" t="s">
        <v>192</v>
      </c>
      <c r="G46" s="98" t="s">
        <v>169</v>
      </c>
      <c r="H46" s="113">
        <v>0</v>
      </c>
      <c r="I46" s="113">
        <v>0</v>
      </c>
      <c r="J46" s="102" t="s">
        <v>193</v>
      </c>
    </row>
    <row r="47" spans="1:10" ht="16.5">
      <c r="A47" s="114"/>
      <c r="B47" s="105" t="s">
        <v>195</v>
      </c>
      <c r="C47" s="115">
        <v>992</v>
      </c>
      <c r="D47" s="98" t="s">
        <v>145</v>
      </c>
      <c r="E47" s="98">
        <v>13</v>
      </c>
      <c r="F47" s="98"/>
      <c r="G47" s="98"/>
      <c r="H47" s="102">
        <f>H48+H51+H54+H62+H68+H71+H59</f>
        <v>13881.585</v>
      </c>
      <c r="I47" s="102">
        <f>I48+I51+I54+I62+I68+I71+I59</f>
        <v>9186.465</v>
      </c>
      <c r="J47" s="102">
        <f t="shared" si="1"/>
        <v>66.17734934447328</v>
      </c>
    </row>
    <row r="48" spans="1:10" ht="50.25">
      <c r="A48" s="114"/>
      <c r="B48" s="105" t="s">
        <v>196</v>
      </c>
      <c r="C48" s="115" t="s">
        <v>166</v>
      </c>
      <c r="D48" s="98" t="s">
        <v>145</v>
      </c>
      <c r="E48" s="98" t="s">
        <v>197</v>
      </c>
      <c r="F48" s="98" t="s">
        <v>198</v>
      </c>
      <c r="G48" s="98"/>
      <c r="H48" s="102">
        <f>H49</f>
        <v>100</v>
      </c>
      <c r="I48" s="102">
        <f>I49</f>
        <v>100</v>
      </c>
      <c r="J48" s="102">
        <f t="shared" si="1"/>
        <v>100</v>
      </c>
    </row>
    <row r="49" spans="1:10" ht="16.5">
      <c r="A49" s="114"/>
      <c r="B49" s="105" t="s">
        <v>199</v>
      </c>
      <c r="C49" s="115" t="s">
        <v>166</v>
      </c>
      <c r="D49" s="98" t="s">
        <v>145</v>
      </c>
      <c r="E49" s="98" t="s">
        <v>197</v>
      </c>
      <c r="F49" s="98" t="s">
        <v>200</v>
      </c>
      <c r="G49" s="98"/>
      <c r="H49" s="102">
        <f>H50</f>
        <v>100</v>
      </c>
      <c r="I49" s="102">
        <f>I50</f>
        <v>100</v>
      </c>
      <c r="J49" s="102"/>
    </row>
    <row r="50" spans="1:10" ht="33">
      <c r="A50" s="114"/>
      <c r="B50" s="105" t="s">
        <v>174</v>
      </c>
      <c r="C50" s="115" t="s">
        <v>166</v>
      </c>
      <c r="D50" s="98" t="s">
        <v>145</v>
      </c>
      <c r="E50" s="98" t="s">
        <v>197</v>
      </c>
      <c r="F50" s="98" t="s">
        <v>201</v>
      </c>
      <c r="G50" s="98" t="s">
        <v>167</v>
      </c>
      <c r="H50" s="102">
        <v>100</v>
      </c>
      <c r="I50" s="102">
        <v>100</v>
      </c>
      <c r="J50" s="102">
        <f t="shared" si="1"/>
        <v>100</v>
      </c>
    </row>
    <row r="51" spans="1:10" ht="50.25" hidden="1">
      <c r="A51" s="114"/>
      <c r="B51" s="117" t="s">
        <v>202</v>
      </c>
      <c r="C51" s="115" t="s">
        <v>166</v>
      </c>
      <c r="D51" s="98" t="s">
        <v>145</v>
      </c>
      <c r="E51" s="98" t="s">
        <v>197</v>
      </c>
      <c r="F51" s="98" t="s">
        <v>203</v>
      </c>
      <c r="G51" s="98"/>
      <c r="H51" s="102">
        <f>H52</f>
        <v>0</v>
      </c>
      <c r="I51" s="102">
        <f>I52</f>
        <v>0</v>
      </c>
      <c r="J51" s="102" t="e">
        <f t="shared" si="1"/>
        <v>#DIV/0!</v>
      </c>
    </row>
    <row r="52" spans="1:10" ht="23.25" customHeight="1" hidden="1">
      <c r="A52" s="114"/>
      <c r="B52" s="117" t="s">
        <v>199</v>
      </c>
      <c r="C52" s="115" t="s">
        <v>166</v>
      </c>
      <c r="D52" s="98" t="s">
        <v>145</v>
      </c>
      <c r="E52" s="98" t="s">
        <v>197</v>
      </c>
      <c r="F52" s="98" t="s">
        <v>204</v>
      </c>
      <c r="G52" s="98"/>
      <c r="H52" s="102">
        <f>H53</f>
        <v>0</v>
      </c>
      <c r="I52" s="102">
        <f>I53</f>
        <v>0</v>
      </c>
      <c r="J52" s="102"/>
    </row>
    <row r="53" spans="1:10" ht="33" hidden="1">
      <c r="A53" s="114"/>
      <c r="B53" s="117" t="s">
        <v>174</v>
      </c>
      <c r="C53" s="115" t="s">
        <v>166</v>
      </c>
      <c r="D53" s="98" t="s">
        <v>145</v>
      </c>
      <c r="E53" s="98" t="s">
        <v>197</v>
      </c>
      <c r="F53" s="98" t="s">
        <v>204</v>
      </c>
      <c r="G53" s="98" t="s">
        <v>156</v>
      </c>
      <c r="H53" s="102">
        <v>0</v>
      </c>
      <c r="I53" s="102">
        <v>0</v>
      </c>
      <c r="J53" s="102" t="e">
        <f t="shared" si="1"/>
        <v>#DIV/0!</v>
      </c>
    </row>
    <row r="54" spans="1:10" ht="102.75" customHeight="1">
      <c r="A54" s="114"/>
      <c r="B54" s="117" t="s">
        <v>205</v>
      </c>
      <c r="C54" s="115" t="s">
        <v>166</v>
      </c>
      <c r="D54" s="98" t="s">
        <v>145</v>
      </c>
      <c r="E54" s="98" t="s">
        <v>197</v>
      </c>
      <c r="F54" s="98" t="s">
        <v>206</v>
      </c>
      <c r="G54" s="98"/>
      <c r="H54" s="102">
        <f>H55+H57</f>
        <v>480</v>
      </c>
      <c r="I54" s="102">
        <f>I55+I57</f>
        <v>480</v>
      </c>
      <c r="J54" s="102">
        <f t="shared" si="1"/>
        <v>100</v>
      </c>
    </row>
    <row r="55" spans="1:10" ht="27" customHeight="1">
      <c r="A55" s="114"/>
      <c r="B55" s="117" t="s">
        <v>199</v>
      </c>
      <c r="C55" s="115" t="s">
        <v>166</v>
      </c>
      <c r="D55" s="98" t="s">
        <v>145</v>
      </c>
      <c r="E55" s="98" t="s">
        <v>197</v>
      </c>
      <c r="F55" s="98" t="s">
        <v>207</v>
      </c>
      <c r="G55" s="98"/>
      <c r="H55" s="102">
        <f>H56</f>
        <v>70</v>
      </c>
      <c r="I55" s="102">
        <f>I56</f>
        <v>70</v>
      </c>
      <c r="J55" s="102"/>
    </row>
    <row r="56" spans="1:10" ht="33">
      <c r="A56" s="114"/>
      <c r="B56" s="117" t="s">
        <v>174</v>
      </c>
      <c r="C56" s="115" t="s">
        <v>166</v>
      </c>
      <c r="D56" s="98" t="s">
        <v>145</v>
      </c>
      <c r="E56" s="98" t="s">
        <v>197</v>
      </c>
      <c r="F56" s="98" t="s">
        <v>207</v>
      </c>
      <c r="G56" s="98" t="s">
        <v>167</v>
      </c>
      <c r="H56" s="102">
        <v>70</v>
      </c>
      <c r="I56" s="102">
        <v>70</v>
      </c>
      <c r="J56" s="102">
        <f t="shared" si="1"/>
        <v>100</v>
      </c>
    </row>
    <row r="57" spans="1:10" ht="67.5" customHeight="1">
      <c r="A57" s="114"/>
      <c r="B57" s="117" t="s">
        <v>208</v>
      </c>
      <c r="C57" s="115" t="s">
        <v>166</v>
      </c>
      <c r="D57" s="98" t="s">
        <v>145</v>
      </c>
      <c r="E57" s="98" t="s">
        <v>197</v>
      </c>
      <c r="F57" s="98" t="s">
        <v>209</v>
      </c>
      <c r="G57" s="98"/>
      <c r="H57" s="102">
        <f>H58</f>
        <v>410</v>
      </c>
      <c r="I57" s="102">
        <f>I58</f>
        <v>410</v>
      </c>
      <c r="J57" s="102">
        <f t="shared" si="1"/>
        <v>100</v>
      </c>
    </row>
    <row r="58" spans="1:10" ht="33">
      <c r="A58" s="114"/>
      <c r="B58" s="117" t="s">
        <v>174</v>
      </c>
      <c r="C58" s="115" t="s">
        <v>166</v>
      </c>
      <c r="D58" s="98" t="s">
        <v>145</v>
      </c>
      <c r="E58" s="98" t="s">
        <v>197</v>
      </c>
      <c r="F58" s="98" t="s">
        <v>209</v>
      </c>
      <c r="G58" s="98" t="s">
        <v>167</v>
      </c>
      <c r="H58" s="102">
        <v>410</v>
      </c>
      <c r="I58" s="102">
        <v>410</v>
      </c>
      <c r="J58" s="102">
        <f>I58/H58*100</f>
        <v>100</v>
      </c>
    </row>
    <row r="59" spans="1:10" ht="50.25">
      <c r="A59" s="114"/>
      <c r="B59" s="117" t="s">
        <v>210</v>
      </c>
      <c r="C59" s="115" t="s">
        <v>166</v>
      </c>
      <c r="D59" s="98" t="s">
        <v>145</v>
      </c>
      <c r="E59" s="98" t="s">
        <v>197</v>
      </c>
      <c r="F59" s="98" t="s">
        <v>211</v>
      </c>
      <c r="G59" s="98"/>
      <c r="H59" s="113">
        <f>H60</f>
        <v>0</v>
      </c>
      <c r="I59" s="113">
        <f>I60</f>
        <v>0</v>
      </c>
      <c r="J59" s="102" t="e">
        <f>I59/H59*100</f>
        <v>#DIV/0!</v>
      </c>
    </row>
    <row r="60" spans="1:10" ht="27" customHeight="1">
      <c r="A60" s="114"/>
      <c r="B60" s="117" t="s">
        <v>199</v>
      </c>
      <c r="C60" s="115" t="s">
        <v>166</v>
      </c>
      <c r="D60" s="98" t="s">
        <v>145</v>
      </c>
      <c r="E60" s="98" t="s">
        <v>197</v>
      </c>
      <c r="F60" s="98" t="s">
        <v>212</v>
      </c>
      <c r="G60" s="98"/>
      <c r="H60" s="113">
        <f>H61</f>
        <v>0</v>
      </c>
      <c r="I60" s="113">
        <f>I61</f>
        <v>0</v>
      </c>
      <c r="J60" s="102" t="e">
        <f>I60/H60*100</f>
        <v>#DIV/0!</v>
      </c>
    </row>
    <row r="61" spans="1:10" ht="31.5" customHeight="1">
      <c r="A61" s="114"/>
      <c r="B61" s="117" t="s">
        <v>174</v>
      </c>
      <c r="C61" s="115" t="s">
        <v>166</v>
      </c>
      <c r="D61" s="98" t="s">
        <v>145</v>
      </c>
      <c r="E61" s="98" t="s">
        <v>197</v>
      </c>
      <c r="F61" s="98" t="s">
        <v>212</v>
      </c>
      <c r="G61" s="98" t="s">
        <v>167</v>
      </c>
      <c r="H61" s="113">
        <v>0</v>
      </c>
      <c r="I61" s="113">
        <v>0</v>
      </c>
      <c r="J61" s="102" t="e">
        <f>I61/H61*100</f>
        <v>#DIV/0!</v>
      </c>
    </row>
    <row r="62" spans="1:10" ht="33">
      <c r="A62" s="114"/>
      <c r="B62" s="105" t="s">
        <v>213</v>
      </c>
      <c r="C62" s="115">
        <v>992</v>
      </c>
      <c r="D62" s="98" t="s">
        <v>145</v>
      </c>
      <c r="E62" s="98">
        <v>13</v>
      </c>
      <c r="F62" s="98" t="s">
        <v>214</v>
      </c>
      <c r="G62" s="98"/>
      <c r="H62" s="102">
        <f>H63</f>
        <v>2169.7</v>
      </c>
      <c r="I62" s="102">
        <f>I63</f>
        <v>2118.8959999999997</v>
      </c>
      <c r="J62" s="102">
        <f t="shared" si="1"/>
        <v>97.65847813061713</v>
      </c>
    </row>
    <row r="63" spans="1:10" ht="33">
      <c r="A63" s="99"/>
      <c r="B63" s="105" t="s">
        <v>215</v>
      </c>
      <c r="C63" s="106">
        <v>992</v>
      </c>
      <c r="D63" s="98" t="s">
        <v>145</v>
      </c>
      <c r="E63" s="98">
        <v>13</v>
      </c>
      <c r="F63" s="98" t="s">
        <v>216</v>
      </c>
      <c r="G63" s="98"/>
      <c r="H63" s="102">
        <f>H64+H66+H67</f>
        <v>2169.7</v>
      </c>
      <c r="I63" s="102">
        <f>I64+I66+I67</f>
        <v>2118.8959999999997</v>
      </c>
      <c r="J63" s="102">
        <f>I63/H63*100</f>
        <v>97.65847813061713</v>
      </c>
    </row>
    <row r="64" spans="1:10" ht="12.75" customHeight="1">
      <c r="A64" s="303"/>
      <c r="B64" s="310" t="s">
        <v>155</v>
      </c>
      <c r="C64" s="308">
        <v>992</v>
      </c>
      <c r="D64" s="300" t="s">
        <v>145</v>
      </c>
      <c r="E64" s="300">
        <v>13</v>
      </c>
      <c r="F64" s="300" t="s">
        <v>216</v>
      </c>
      <c r="G64" s="300" t="s">
        <v>156</v>
      </c>
      <c r="H64" s="309">
        <f>1265.8+384.9</f>
        <v>1650.6999999999998</v>
      </c>
      <c r="I64" s="309">
        <f>1265.799+381.898</f>
        <v>1647.6970000000001</v>
      </c>
      <c r="J64" s="309">
        <f>I64/H64*100</f>
        <v>99.81807717937846</v>
      </c>
    </row>
    <row r="65" spans="1:10" ht="53.25" customHeight="1">
      <c r="A65" s="303"/>
      <c r="B65" s="310"/>
      <c r="C65" s="308"/>
      <c r="D65" s="300"/>
      <c r="E65" s="300"/>
      <c r="F65" s="300"/>
      <c r="G65" s="300"/>
      <c r="H65" s="309"/>
      <c r="I65" s="309"/>
      <c r="J65" s="309"/>
    </row>
    <row r="66" spans="1:10" ht="33">
      <c r="A66" s="99"/>
      <c r="B66" s="105" t="s">
        <v>217</v>
      </c>
      <c r="C66" s="106" t="s">
        <v>166</v>
      </c>
      <c r="D66" s="98" t="s">
        <v>145</v>
      </c>
      <c r="E66" s="98" t="s">
        <v>197</v>
      </c>
      <c r="F66" s="98" t="s">
        <v>216</v>
      </c>
      <c r="G66" s="98" t="s">
        <v>167</v>
      </c>
      <c r="H66" s="102">
        <f>383+133</f>
        <v>516</v>
      </c>
      <c r="I66" s="102">
        <f>341.907+128.882</f>
        <v>470.789</v>
      </c>
      <c r="J66" s="102">
        <f t="shared" si="1"/>
        <v>91.23817829457364</v>
      </c>
    </row>
    <row r="67" spans="1:10" ht="16.5">
      <c r="A67" s="99"/>
      <c r="B67" s="105" t="s">
        <v>168</v>
      </c>
      <c r="C67" s="106" t="s">
        <v>166</v>
      </c>
      <c r="D67" s="98" t="s">
        <v>145</v>
      </c>
      <c r="E67" s="98" t="s">
        <v>197</v>
      </c>
      <c r="F67" s="98" t="s">
        <v>216</v>
      </c>
      <c r="G67" s="98" t="s">
        <v>169</v>
      </c>
      <c r="H67" s="102">
        <v>3</v>
      </c>
      <c r="I67" s="102">
        <v>0.41</v>
      </c>
      <c r="J67" s="102">
        <f t="shared" si="1"/>
        <v>13.666666666666666</v>
      </c>
    </row>
    <row r="68" spans="1:10" ht="33">
      <c r="A68" s="99"/>
      <c r="B68" s="105" t="s">
        <v>218</v>
      </c>
      <c r="C68" s="106" t="s">
        <v>166</v>
      </c>
      <c r="D68" s="98" t="s">
        <v>145</v>
      </c>
      <c r="E68" s="98" t="s">
        <v>197</v>
      </c>
      <c r="F68" s="98" t="s">
        <v>219</v>
      </c>
      <c r="G68" s="98"/>
      <c r="H68" s="102">
        <f>H69</f>
        <v>10</v>
      </c>
      <c r="I68" s="102">
        <f>I69</f>
        <v>10</v>
      </c>
      <c r="J68" s="102">
        <f t="shared" si="1"/>
        <v>100</v>
      </c>
    </row>
    <row r="69" spans="1:10" ht="16.5">
      <c r="A69" s="99"/>
      <c r="B69" s="105" t="s">
        <v>220</v>
      </c>
      <c r="C69" s="106" t="s">
        <v>166</v>
      </c>
      <c r="D69" s="98" t="s">
        <v>145</v>
      </c>
      <c r="E69" s="98" t="s">
        <v>197</v>
      </c>
      <c r="F69" s="98" t="s">
        <v>221</v>
      </c>
      <c r="G69" s="98"/>
      <c r="H69" s="102">
        <f>H70</f>
        <v>10</v>
      </c>
      <c r="I69" s="102">
        <f>I70</f>
        <v>10</v>
      </c>
      <c r="J69" s="102">
        <f t="shared" si="1"/>
        <v>100</v>
      </c>
    </row>
    <row r="70" spans="1:10" ht="16.5">
      <c r="A70" s="99"/>
      <c r="B70" s="105" t="s">
        <v>168</v>
      </c>
      <c r="C70" s="106" t="s">
        <v>166</v>
      </c>
      <c r="D70" s="98" t="s">
        <v>145</v>
      </c>
      <c r="E70" s="98" t="s">
        <v>197</v>
      </c>
      <c r="F70" s="98" t="s">
        <v>221</v>
      </c>
      <c r="G70" s="98" t="s">
        <v>169</v>
      </c>
      <c r="H70" s="102">
        <v>10</v>
      </c>
      <c r="I70" s="102">
        <v>10</v>
      </c>
      <c r="J70" s="102">
        <f t="shared" si="1"/>
        <v>100</v>
      </c>
    </row>
    <row r="71" spans="1:10" ht="33">
      <c r="A71" s="99"/>
      <c r="B71" s="105" t="s">
        <v>222</v>
      </c>
      <c r="C71" s="106">
        <v>992</v>
      </c>
      <c r="D71" s="98" t="s">
        <v>145</v>
      </c>
      <c r="E71" s="98">
        <v>13</v>
      </c>
      <c r="F71" s="98" t="s">
        <v>223</v>
      </c>
      <c r="G71" s="98"/>
      <c r="H71" s="102">
        <f>H72</f>
        <v>11121.885</v>
      </c>
      <c r="I71" s="102">
        <f>I72</f>
        <v>6477.569</v>
      </c>
      <c r="J71" s="102">
        <f>I71/H71*100</f>
        <v>58.241646986999065</v>
      </c>
    </row>
    <row r="72" spans="1:10" ht="33">
      <c r="A72" s="99"/>
      <c r="B72" s="105" t="s">
        <v>224</v>
      </c>
      <c r="C72" s="106">
        <v>992</v>
      </c>
      <c r="D72" s="98" t="s">
        <v>145</v>
      </c>
      <c r="E72" s="98">
        <v>13</v>
      </c>
      <c r="F72" s="98" t="s">
        <v>225</v>
      </c>
      <c r="G72" s="98"/>
      <c r="H72" s="102">
        <f>H73+H74+H75</f>
        <v>11121.885</v>
      </c>
      <c r="I72" s="102">
        <f>I73+I74+I75</f>
        <v>6477.569</v>
      </c>
      <c r="J72" s="102">
        <f>I72/H72*100</f>
        <v>58.241646986999065</v>
      </c>
    </row>
    <row r="73" spans="1:10" ht="63.75" customHeight="1">
      <c r="A73" s="99"/>
      <c r="B73" s="105" t="s">
        <v>155</v>
      </c>
      <c r="C73" s="106">
        <v>992</v>
      </c>
      <c r="D73" s="98" t="s">
        <v>145</v>
      </c>
      <c r="E73" s="98">
        <v>13</v>
      </c>
      <c r="F73" s="98" t="s">
        <v>225</v>
      </c>
      <c r="G73" s="98" t="s">
        <v>156</v>
      </c>
      <c r="H73" s="102">
        <f>3174.3+0.3+991.564</f>
        <v>4166.164000000001</v>
      </c>
      <c r="I73" s="102">
        <f>3154.971+0.25+980.119</f>
        <v>4135.34</v>
      </c>
      <c r="J73" s="102">
        <f>I73/H73*100</f>
        <v>99.26013474265534</v>
      </c>
    </row>
    <row r="74" spans="1:10" ht="33">
      <c r="A74" s="99"/>
      <c r="B74" s="105" t="s">
        <v>217</v>
      </c>
      <c r="C74" s="106" t="s">
        <v>166</v>
      </c>
      <c r="D74" s="98" t="s">
        <v>145</v>
      </c>
      <c r="E74" s="98" t="s">
        <v>197</v>
      </c>
      <c r="F74" s="98" t="s">
        <v>225</v>
      </c>
      <c r="G74" s="98" t="s">
        <v>167</v>
      </c>
      <c r="H74" s="102">
        <f>972+5929.721</f>
        <v>6901.721</v>
      </c>
      <c r="I74" s="102">
        <f>918.184+1391.12</f>
        <v>2309.304</v>
      </c>
      <c r="J74" s="102">
        <f>I74/H74*100</f>
        <v>33.45982835295719</v>
      </c>
    </row>
    <row r="75" spans="1:10" ht="16.5">
      <c r="A75" s="99"/>
      <c r="B75" s="105" t="s">
        <v>168</v>
      </c>
      <c r="C75" s="106" t="s">
        <v>166</v>
      </c>
      <c r="D75" s="98" t="s">
        <v>145</v>
      </c>
      <c r="E75" s="98" t="s">
        <v>197</v>
      </c>
      <c r="F75" s="98" t="s">
        <v>225</v>
      </c>
      <c r="G75" s="98" t="s">
        <v>169</v>
      </c>
      <c r="H75" s="102">
        <f>25+24+5</f>
        <v>54</v>
      </c>
      <c r="I75" s="102">
        <f>19.51+9.724+3.691</f>
        <v>32.925000000000004</v>
      </c>
      <c r="J75" s="102">
        <f>I75/H75*100</f>
        <v>60.97222222222223</v>
      </c>
    </row>
    <row r="76" spans="1:10" s="120" customFormat="1" ht="16.5">
      <c r="A76" s="99">
        <v>2</v>
      </c>
      <c r="B76" s="118" t="s">
        <v>226</v>
      </c>
      <c r="C76" s="101" t="s">
        <v>166</v>
      </c>
      <c r="D76" s="119" t="s">
        <v>148</v>
      </c>
      <c r="E76" s="119" t="s">
        <v>146</v>
      </c>
      <c r="F76" s="119"/>
      <c r="G76" s="104"/>
      <c r="H76" s="103">
        <f>H77+H82</f>
        <v>402.099</v>
      </c>
      <c r="I76" s="103">
        <f>I77+I82</f>
        <v>402.099</v>
      </c>
      <c r="J76" s="103">
        <f t="shared" si="1"/>
        <v>100</v>
      </c>
    </row>
    <row r="77" spans="1:10" s="121" customFormat="1" ht="16.5">
      <c r="A77" s="96"/>
      <c r="B77" s="105" t="s">
        <v>227</v>
      </c>
      <c r="C77" s="106">
        <v>992</v>
      </c>
      <c r="D77" s="98" t="s">
        <v>148</v>
      </c>
      <c r="E77" s="98" t="s">
        <v>228</v>
      </c>
      <c r="F77" s="98"/>
      <c r="G77" s="98"/>
      <c r="H77" s="102">
        <f>H78</f>
        <v>399.99899999999997</v>
      </c>
      <c r="I77" s="102">
        <f>I78</f>
        <v>399.99899999999997</v>
      </c>
      <c r="J77" s="102">
        <f t="shared" si="1"/>
        <v>100</v>
      </c>
    </row>
    <row r="78" spans="1:10" ht="50.25">
      <c r="A78" s="99"/>
      <c r="B78" s="105" t="s">
        <v>229</v>
      </c>
      <c r="C78" s="106">
        <v>992</v>
      </c>
      <c r="D78" s="98" t="s">
        <v>148</v>
      </c>
      <c r="E78" s="98" t="s">
        <v>228</v>
      </c>
      <c r="F78" s="98" t="s">
        <v>230</v>
      </c>
      <c r="G78" s="98"/>
      <c r="H78" s="102">
        <f>H79</f>
        <v>399.99899999999997</v>
      </c>
      <c r="I78" s="102">
        <f>I79</f>
        <v>399.99899999999997</v>
      </c>
      <c r="J78" s="102">
        <f t="shared" si="1"/>
        <v>100</v>
      </c>
    </row>
    <row r="79" spans="1:10" ht="50.25">
      <c r="A79" s="99"/>
      <c r="B79" s="105" t="s">
        <v>229</v>
      </c>
      <c r="C79" s="106">
        <v>992</v>
      </c>
      <c r="D79" s="98" t="s">
        <v>148</v>
      </c>
      <c r="E79" s="98" t="s">
        <v>228</v>
      </c>
      <c r="F79" s="98" t="s">
        <v>231</v>
      </c>
      <c r="G79" s="98"/>
      <c r="H79" s="102">
        <f>H80+H81</f>
        <v>399.99899999999997</v>
      </c>
      <c r="I79" s="102">
        <f>I80+I81</f>
        <v>399.99899999999997</v>
      </c>
      <c r="J79" s="102">
        <f t="shared" si="1"/>
        <v>100</v>
      </c>
    </row>
    <row r="80" spans="1:10" ht="66.75">
      <c r="A80" s="99"/>
      <c r="B80" s="105" t="s">
        <v>155</v>
      </c>
      <c r="C80" s="106">
        <v>992</v>
      </c>
      <c r="D80" s="98" t="s">
        <v>148</v>
      </c>
      <c r="E80" s="98" t="s">
        <v>228</v>
      </c>
      <c r="F80" s="98" t="s">
        <v>231</v>
      </c>
      <c r="G80" s="98" t="s">
        <v>156</v>
      </c>
      <c r="H80" s="102">
        <f>307.282+92.717</f>
        <v>399.99899999999997</v>
      </c>
      <c r="I80" s="102">
        <f>307.282+92.717</f>
        <v>399.99899999999997</v>
      </c>
      <c r="J80" s="102">
        <f t="shared" si="1"/>
        <v>100</v>
      </c>
    </row>
    <row r="81" spans="1:10" ht="33" hidden="1">
      <c r="A81" s="99"/>
      <c r="B81" s="105" t="s">
        <v>217</v>
      </c>
      <c r="C81" s="106">
        <v>993</v>
      </c>
      <c r="D81" s="98" t="s">
        <v>148</v>
      </c>
      <c r="E81" s="98" t="s">
        <v>228</v>
      </c>
      <c r="F81" s="98" t="s">
        <v>231</v>
      </c>
      <c r="G81" s="98" t="s">
        <v>232</v>
      </c>
      <c r="H81" s="102">
        <v>0</v>
      </c>
      <c r="I81" s="102">
        <v>0</v>
      </c>
      <c r="J81" s="102" t="e">
        <f t="shared" si="1"/>
        <v>#DIV/0!</v>
      </c>
    </row>
    <row r="82" spans="1:10" ht="33">
      <c r="A82" s="99"/>
      <c r="B82" s="105" t="s">
        <v>174</v>
      </c>
      <c r="C82" s="106" t="s">
        <v>166</v>
      </c>
      <c r="D82" s="98" t="s">
        <v>148</v>
      </c>
      <c r="E82" s="98" t="s">
        <v>228</v>
      </c>
      <c r="F82" s="98" t="s">
        <v>231</v>
      </c>
      <c r="G82" s="98" t="s">
        <v>167</v>
      </c>
      <c r="H82" s="102">
        <v>2.1</v>
      </c>
      <c r="I82" s="102">
        <v>2.1</v>
      </c>
      <c r="J82" s="102">
        <f t="shared" si="1"/>
        <v>100</v>
      </c>
    </row>
    <row r="83" spans="1:10" ht="33">
      <c r="A83" s="99" t="s">
        <v>233</v>
      </c>
      <c r="B83" s="100" t="s">
        <v>234</v>
      </c>
      <c r="C83" s="101">
        <v>992</v>
      </c>
      <c r="D83" s="104" t="s">
        <v>228</v>
      </c>
      <c r="E83" s="104" t="s">
        <v>146</v>
      </c>
      <c r="F83" s="98"/>
      <c r="G83" s="98"/>
      <c r="H83" s="103">
        <f>H84+H92</f>
        <v>70</v>
      </c>
      <c r="I83" s="103">
        <f>I84+I92</f>
        <v>69.953</v>
      </c>
      <c r="J83" s="102">
        <f t="shared" si="1"/>
        <v>99.93285714285715</v>
      </c>
    </row>
    <row r="84" spans="1:10" ht="50.25">
      <c r="A84" s="99"/>
      <c r="B84" s="105" t="s">
        <v>235</v>
      </c>
      <c r="C84" s="97">
        <v>992</v>
      </c>
      <c r="D84" s="98" t="s">
        <v>228</v>
      </c>
      <c r="E84" s="98" t="s">
        <v>236</v>
      </c>
      <c r="F84" s="98"/>
      <c r="G84" s="98"/>
      <c r="H84" s="102">
        <f>H85</f>
        <v>10</v>
      </c>
      <c r="I84" s="102">
        <f>I85</f>
        <v>10</v>
      </c>
      <c r="J84" s="102">
        <f t="shared" si="1"/>
        <v>100</v>
      </c>
    </row>
    <row r="85" spans="1:10" ht="84">
      <c r="A85" s="99"/>
      <c r="B85" s="105" t="s">
        <v>237</v>
      </c>
      <c r="C85" s="106">
        <v>992</v>
      </c>
      <c r="D85" s="98" t="s">
        <v>228</v>
      </c>
      <c r="E85" s="98" t="s">
        <v>236</v>
      </c>
      <c r="F85" s="98" t="s">
        <v>238</v>
      </c>
      <c r="G85" s="98"/>
      <c r="H85" s="113">
        <f>H86+H90</f>
        <v>10</v>
      </c>
      <c r="I85" s="113">
        <f>I86+I90</f>
        <v>10</v>
      </c>
      <c r="J85" s="102">
        <f t="shared" si="1"/>
        <v>100</v>
      </c>
    </row>
    <row r="86" spans="1:10" ht="60.75" customHeight="1">
      <c r="A86" s="99"/>
      <c r="B86" s="105" t="s">
        <v>239</v>
      </c>
      <c r="C86" s="106">
        <v>992</v>
      </c>
      <c r="D86" s="98" t="s">
        <v>228</v>
      </c>
      <c r="E86" s="98" t="s">
        <v>236</v>
      </c>
      <c r="F86" s="98" t="s">
        <v>240</v>
      </c>
      <c r="G86" s="98"/>
      <c r="H86" s="113">
        <f>H87</f>
        <v>0</v>
      </c>
      <c r="I86" s="113">
        <f>I87</f>
        <v>0</v>
      </c>
      <c r="J86" s="102" t="e">
        <f t="shared" si="1"/>
        <v>#DIV/0!</v>
      </c>
    </row>
    <row r="87" spans="1:10" ht="33">
      <c r="A87" s="99"/>
      <c r="B87" s="105" t="s">
        <v>174</v>
      </c>
      <c r="C87" s="106">
        <v>992</v>
      </c>
      <c r="D87" s="98" t="s">
        <v>228</v>
      </c>
      <c r="E87" s="98" t="s">
        <v>236</v>
      </c>
      <c r="F87" s="98" t="s">
        <v>240</v>
      </c>
      <c r="G87" s="98" t="s">
        <v>167</v>
      </c>
      <c r="H87" s="113">
        <v>0</v>
      </c>
      <c r="I87" s="113">
        <v>0</v>
      </c>
      <c r="J87" s="102" t="e">
        <f aca="true" t="shared" si="5" ref="J87:J147">I87/H87*100</f>
        <v>#DIV/0!</v>
      </c>
    </row>
    <row r="88" spans="1:10" ht="33" hidden="1">
      <c r="A88" s="99"/>
      <c r="B88" s="105" t="s">
        <v>241</v>
      </c>
      <c r="C88" s="106">
        <v>992</v>
      </c>
      <c r="D88" s="98" t="s">
        <v>228</v>
      </c>
      <c r="E88" s="98" t="s">
        <v>236</v>
      </c>
      <c r="F88" s="98" t="s">
        <v>242</v>
      </c>
      <c r="G88" s="98"/>
      <c r="H88" s="102">
        <f>H89</f>
        <v>0</v>
      </c>
      <c r="I88" s="102">
        <f>I89</f>
        <v>0</v>
      </c>
      <c r="J88" s="102" t="e">
        <f t="shared" si="5"/>
        <v>#DIV/0!</v>
      </c>
    </row>
    <row r="89" spans="1:10" ht="33" hidden="1">
      <c r="A89" s="99"/>
      <c r="B89" s="105" t="s">
        <v>174</v>
      </c>
      <c r="C89" s="106">
        <v>992</v>
      </c>
      <c r="D89" s="98" t="s">
        <v>228</v>
      </c>
      <c r="E89" s="98" t="s">
        <v>236</v>
      </c>
      <c r="F89" s="98" t="s">
        <v>243</v>
      </c>
      <c r="G89" s="98" t="s">
        <v>232</v>
      </c>
      <c r="H89" s="102">
        <v>0</v>
      </c>
      <c r="I89" s="102">
        <v>0</v>
      </c>
      <c r="J89" s="102" t="e">
        <f t="shared" si="5"/>
        <v>#DIV/0!</v>
      </c>
    </row>
    <row r="90" spans="1:10" ht="33.75" customHeight="1">
      <c r="A90" s="99"/>
      <c r="B90" s="107" t="s">
        <v>241</v>
      </c>
      <c r="C90" s="122" t="s">
        <v>166</v>
      </c>
      <c r="D90" s="98" t="s">
        <v>228</v>
      </c>
      <c r="E90" s="98" t="s">
        <v>236</v>
      </c>
      <c r="F90" s="98" t="s">
        <v>244</v>
      </c>
      <c r="G90" s="112"/>
      <c r="H90" s="108">
        <f>H91</f>
        <v>10</v>
      </c>
      <c r="I90" s="108">
        <f>I91</f>
        <v>10</v>
      </c>
      <c r="J90" s="102">
        <f t="shared" si="5"/>
        <v>100</v>
      </c>
    </row>
    <row r="91" spans="1:10" ht="35.25" customHeight="1">
      <c r="A91" s="99"/>
      <c r="B91" s="107" t="s">
        <v>165</v>
      </c>
      <c r="C91" s="122" t="s">
        <v>166</v>
      </c>
      <c r="D91" s="98" t="s">
        <v>228</v>
      </c>
      <c r="E91" s="98" t="s">
        <v>236</v>
      </c>
      <c r="F91" s="98" t="s">
        <v>244</v>
      </c>
      <c r="G91" s="112" t="s">
        <v>167</v>
      </c>
      <c r="H91" s="108">
        <v>10</v>
      </c>
      <c r="I91" s="108">
        <v>10</v>
      </c>
      <c r="J91" s="102">
        <f t="shared" si="5"/>
        <v>100</v>
      </c>
    </row>
    <row r="92" spans="1:10" ht="16.5" customHeight="1">
      <c r="A92" s="303"/>
      <c r="B92" s="307" t="s">
        <v>245</v>
      </c>
      <c r="C92" s="311">
        <v>992</v>
      </c>
      <c r="D92" s="300" t="s">
        <v>228</v>
      </c>
      <c r="E92" s="300">
        <v>14</v>
      </c>
      <c r="F92" s="300"/>
      <c r="G92" s="312"/>
      <c r="H92" s="309">
        <f>H95+H99</f>
        <v>60</v>
      </c>
      <c r="I92" s="309">
        <f>I95+I99</f>
        <v>59.953</v>
      </c>
      <c r="J92" s="309">
        <f>I92/H92*100</f>
        <v>99.92166666666668</v>
      </c>
    </row>
    <row r="93" spans="1:10" ht="16.5" customHeight="1">
      <c r="A93" s="303"/>
      <c r="B93" s="307"/>
      <c r="C93" s="311"/>
      <c r="D93" s="300"/>
      <c r="E93" s="300"/>
      <c r="F93" s="300"/>
      <c r="G93" s="312"/>
      <c r="H93" s="309"/>
      <c r="I93" s="309"/>
      <c r="J93" s="309"/>
    </row>
    <row r="94" spans="1:10" ht="16.5" customHeight="1">
      <c r="A94" s="303"/>
      <c r="B94" s="307"/>
      <c r="C94" s="311"/>
      <c r="D94" s="300"/>
      <c r="E94" s="300"/>
      <c r="F94" s="300"/>
      <c r="G94" s="312"/>
      <c r="H94" s="309"/>
      <c r="I94" s="309"/>
      <c r="J94" s="309"/>
    </row>
    <row r="95" spans="1:10" ht="69" customHeight="1">
      <c r="A95" s="99"/>
      <c r="B95" s="107" t="s">
        <v>246</v>
      </c>
      <c r="C95" s="122" t="s">
        <v>166</v>
      </c>
      <c r="D95" s="98" t="s">
        <v>228</v>
      </c>
      <c r="E95" s="98" t="s">
        <v>247</v>
      </c>
      <c r="F95" s="98" t="s">
        <v>248</v>
      </c>
      <c r="G95" s="123"/>
      <c r="H95" s="124">
        <f>H96</f>
        <v>60</v>
      </c>
      <c r="I95" s="124">
        <f>I96</f>
        <v>59.953</v>
      </c>
      <c r="J95" s="102">
        <f>I95/H95*100</f>
        <v>99.92166666666668</v>
      </c>
    </row>
    <row r="96" spans="1:10" ht="30.75" customHeight="1">
      <c r="A96" s="99"/>
      <c r="B96" s="107" t="s">
        <v>249</v>
      </c>
      <c r="C96" s="122" t="s">
        <v>166</v>
      </c>
      <c r="D96" s="98" t="s">
        <v>228</v>
      </c>
      <c r="E96" s="98" t="s">
        <v>247</v>
      </c>
      <c r="F96" s="98" t="s">
        <v>250</v>
      </c>
      <c r="G96" s="123"/>
      <c r="H96" s="125">
        <f>H97</f>
        <v>60</v>
      </c>
      <c r="I96" s="125">
        <f>I97</f>
        <v>59.953</v>
      </c>
      <c r="J96" s="102">
        <f>I96/H96*100</f>
        <v>99.92166666666668</v>
      </c>
    </row>
    <row r="97" spans="1:10" ht="16.5" customHeight="1">
      <c r="A97" s="303"/>
      <c r="B97" s="307" t="s">
        <v>174</v>
      </c>
      <c r="C97" s="311">
        <v>992</v>
      </c>
      <c r="D97" s="300" t="s">
        <v>228</v>
      </c>
      <c r="E97" s="300">
        <v>14</v>
      </c>
      <c r="F97" s="300" t="s">
        <v>250</v>
      </c>
      <c r="G97" s="300" t="s">
        <v>167</v>
      </c>
      <c r="H97" s="309">
        <v>60</v>
      </c>
      <c r="I97" s="309">
        <v>59.953</v>
      </c>
      <c r="J97" s="309">
        <f t="shared" si="5"/>
        <v>99.92166666666668</v>
      </c>
    </row>
    <row r="98" spans="1:10" ht="16.5" customHeight="1">
      <c r="A98" s="303"/>
      <c r="B98" s="307"/>
      <c r="C98" s="311"/>
      <c r="D98" s="300"/>
      <c r="E98" s="300"/>
      <c r="F98" s="300"/>
      <c r="G98" s="300"/>
      <c r="H98" s="309"/>
      <c r="I98" s="309"/>
      <c r="J98" s="309"/>
    </row>
    <row r="99" spans="1:10" ht="12.75" customHeight="1" hidden="1">
      <c r="A99" s="303"/>
      <c r="B99" s="307" t="s">
        <v>251</v>
      </c>
      <c r="C99" s="308">
        <v>992</v>
      </c>
      <c r="D99" s="300" t="s">
        <v>228</v>
      </c>
      <c r="E99" s="300">
        <v>14</v>
      </c>
      <c r="F99" s="300" t="s">
        <v>252</v>
      </c>
      <c r="G99" s="313"/>
      <c r="H99" s="309">
        <f>H101</f>
        <v>0</v>
      </c>
      <c r="I99" s="309">
        <f>I101</f>
        <v>0</v>
      </c>
      <c r="J99" s="309" t="e">
        <f>I99/H99*100</f>
        <v>#DIV/0!</v>
      </c>
    </row>
    <row r="100" spans="1:10" ht="57.75" customHeight="1" hidden="1">
      <c r="A100" s="303"/>
      <c r="B100" s="307"/>
      <c r="C100" s="308"/>
      <c r="D100" s="300"/>
      <c r="E100" s="300"/>
      <c r="F100" s="300"/>
      <c r="G100" s="313"/>
      <c r="H100" s="309"/>
      <c r="I100" s="309"/>
      <c r="J100" s="309"/>
    </row>
    <row r="101" spans="1:10" ht="33" hidden="1">
      <c r="A101" s="99"/>
      <c r="B101" s="107" t="s">
        <v>253</v>
      </c>
      <c r="C101" s="106">
        <v>992</v>
      </c>
      <c r="D101" s="98" t="s">
        <v>228</v>
      </c>
      <c r="E101" s="98">
        <v>14</v>
      </c>
      <c r="F101" s="98" t="s">
        <v>252</v>
      </c>
      <c r="G101" s="98"/>
      <c r="H101" s="102">
        <f>H102</f>
        <v>0</v>
      </c>
      <c r="I101" s="102">
        <f>I102</f>
        <v>0</v>
      </c>
      <c r="J101" s="102" t="e">
        <f t="shared" si="5"/>
        <v>#DIV/0!</v>
      </c>
    </row>
    <row r="102" spans="1:10" ht="33" hidden="1">
      <c r="A102" s="99"/>
      <c r="B102" s="126" t="s">
        <v>174</v>
      </c>
      <c r="C102" s="106">
        <v>992</v>
      </c>
      <c r="D102" s="109" t="s">
        <v>228</v>
      </c>
      <c r="E102" s="109">
        <v>14</v>
      </c>
      <c r="F102" s="109" t="s">
        <v>252</v>
      </c>
      <c r="G102" s="109"/>
      <c r="H102" s="102">
        <v>0</v>
      </c>
      <c r="I102" s="102">
        <v>0</v>
      </c>
      <c r="J102" s="102" t="e">
        <f t="shared" si="5"/>
        <v>#DIV/0!</v>
      </c>
    </row>
    <row r="103" spans="1:10" ht="16.5">
      <c r="A103" s="114" t="s">
        <v>254</v>
      </c>
      <c r="B103" s="100" t="s">
        <v>255</v>
      </c>
      <c r="C103" s="127">
        <v>992</v>
      </c>
      <c r="D103" s="104" t="s">
        <v>158</v>
      </c>
      <c r="E103" s="104" t="s">
        <v>146</v>
      </c>
      <c r="F103" s="98"/>
      <c r="G103" s="98"/>
      <c r="H103" s="128">
        <f>H112+H122+H104</f>
        <v>16494.73</v>
      </c>
      <c r="I103" s="103">
        <f>I112+I122+I104</f>
        <v>16274.487</v>
      </c>
      <c r="J103" s="102">
        <f t="shared" si="5"/>
        <v>98.66476747421751</v>
      </c>
    </row>
    <row r="104" spans="1:10" ht="16.5" hidden="1">
      <c r="A104" s="114"/>
      <c r="B104" s="129" t="s">
        <v>256</v>
      </c>
      <c r="C104" s="130"/>
      <c r="D104" s="116" t="s">
        <v>158</v>
      </c>
      <c r="E104" s="116" t="s">
        <v>145</v>
      </c>
      <c r="F104" s="129"/>
      <c r="G104" s="129"/>
      <c r="H104" s="131">
        <f>H105</f>
        <v>0</v>
      </c>
      <c r="I104" s="132">
        <f>I105</f>
        <v>0</v>
      </c>
      <c r="J104" s="102" t="e">
        <f t="shared" si="5"/>
        <v>#DIV/0!</v>
      </c>
    </row>
    <row r="105" spans="1:10" ht="50.25" hidden="1">
      <c r="A105" s="114"/>
      <c r="B105" s="117" t="s">
        <v>257</v>
      </c>
      <c r="C105" s="130"/>
      <c r="D105" s="116" t="s">
        <v>158</v>
      </c>
      <c r="E105" s="116" t="s">
        <v>145</v>
      </c>
      <c r="F105" s="117">
        <v>1400000000</v>
      </c>
      <c r="G105" s="117"/>
      <c r="H105" s="131">
        <f>H106+H108+H110</f>
        <v>0</v>
      </c>
      <c r="I105" s="132">
        <f>I106+I108+I110</f>
        <v>0</v>
      </c>
      <c r="J105" s="102" t="e">
        <f t="shared" si="5"/>
        <v>#DIV/0!</v>
      </c>
    </row>
    <row r="106" spans="1:10" ht="16.5" hidden="1">
      <c r="A106" s="114"/>
      <c r="B106" s="117" t="s">
        <v>258</v>
      </c>
      <c r="C106" s="130"/>
      <c r="D106" s="116" t="s">
        <v>158</v>
      </c>
      <c r="E106" s="116" t="s">
        <v>145</v>
      </c>
      <c r="F106" s="117">
        <v>1410000000</v>
      </c>
      <c r="G106" s="117"/>
      <c r="H106" s="131">
        <v>0</v>
      </c>
      <c r="I106" s="131">
        <v>0</v>
      </c>
      <c r="J106" s="102" t="e">
        <f t="shared" si="5"/>
        <v>#DIV/0!</v>
      </c>
    </row>
    <row r="107" spans="1:10" ht="66.75" hidden="1">
      <c r="A107" s="114"/>
      <c r="B107" s="117" t="s">
        <v>155</v>
      </c>
      <c r="C107" s="130"/>
      <c r="D107" s="116" t="s">
        <v>158</v>
      </c>
      <c r="E107" s="116" t="s">
        <v>145</v>
      </c>
      <c r="F107" s="117">
        <v>1410000000</v>
      </c>
      <c r="G107" s="117">
        <v>100</v>
      </c>
      <c r="H107" s="131">
        <v>0</v>
      </c>
      <c r="I107" s="131">
        <v>0</v>
      </c>
      <c r="J107" s="102" t="e">
        <f t="shared" si="5"/>
        <v>#DIV/0!</v>
      </c>
    </row>
    <row r="108" spans="1:10" ht="33" hidden="1">
      <c r="A108" s="114"/>
      <c r="B108" s="117" t="s">
        <v>259</v>
      </c>
      <c r="C108" s="130"/>
      <c r="D108" s="116" t="s">
        <v>158</v>
      </c>
      <c r="E108" s="116" t="s">
        <v>145</v>
      </c>
      <c r="F108" s="117">
        <v>1420000000</v>
      </c>
      <c r="G108" s="117"/>
      <c r="H108" s="132">
        <f>H109</f>
        <v>0</v>
      </c>
      <c r="I108" s="132">
        <f>I109</f>
        <v>0</v>
      </c>
      <c r="J108" s="102" t="e">
        <f t="shared" si="5"/>
        <v>#DIV/0!</v>
      </c>
    </row>
    <row r="109" spans="1:10" ht="66.75" hidden="1">
      <c r="A109" s="114"/>
      <c r="B109" s="117" t="s">
        <v>155</v>
      </c>
      <c r="C109" s="130"/>
      <c r="D109" s="116" t="s">
        <v>158</v>
      </c>
      <c r="E109" s="116" t="s">
        <v>145</v>
      </c>
      <c r="F109" s="117">
        <v>1420000000</v>
      </c>
      <c r="G109" s="117">
        <v>100</v>
      </c>
      <c r="H109" s="132">
        <v>0</v>
      </c>
      <c r="I109" s="132">
        <v>0</v>
      </c>
      <c r="J109" s="102" t="e">
        <f t="shared" si="5"/>
        <v>#DIV/0!</v>
      </c>
    </row>
    <row r="110" spans="1:10" ht="16.5" hidden="1">
      <c r="A110" s="114"/>
      <c r="B110" s="117" t="s">
        <v>258</v>
      </c>
      <c r="C110" s="130"/>
      <c r="D110" s="116" t="s">
        <v>158</v>
      </c>
      <c r="E110" s="116" t="s">
        <v>145</v>
      </c>
      <c r="F110" s="117">
        <v>1430000000</v>
      </c>
      <c r="G110" s="117"/>
      <c r="H110" s="132">
        <f>H111</f>
        <v>0</v>
      </c>
      <c r="I110" s="132">
        <f>I111</f>
        <v>0</v>
      </c>
      <c r="J110" s="102" t="e">
        <f t="shared" si="5"/>
        <v>#DIV/0!</v>
      </c>
    </row>
    <row r="111" spans="1:10" ht="66.75" hidden="1">
      <c r="A111" s="114"/>
      <c r="B111" s="117" t="s">
        <v>155</v>
      </c>
      <c r="C111" s="130"/>
      <c r="D111" s="116" t="s">
        <v>158</v>
      </c>
      <c r="E111" s="116" t="s">
        <v>145</v>
      </c>
      <c r="F111" s="117">
        <v>1430000000</v>
      </c>
      <c r="G111" s="117">
        <v>100</v>
      </c>
      <c r="H111" s="132">
        <v>0</v>
      </c>
      <c r="I111" s="132">
        <v>0</v>
      </c>
      <c r="J111" s="102" t="e">
        <f t="shared" si="5"/>
        <v>#DIV/0!</v>
      </c>
    </row>
    <row r="112" spans="1:10" ht="16.5">
      <c r="A112" s="99"/>
      <c r="B112" s="133" t="s">
        <v>260</v>
      </c>
      <c r="C112" s="106">
        <v>992</v>
      </c>
      <c r="D112" s="116" t="s">
        <v>158</v>
      </c>
      <c r="E112" s="116" t="s">
        <v>236</v>
      </c>
      <c r="F112" s="116"/>
      <c r="G112" s="116"/>
      <c r="H112" s="102">
        <f>H113</f>
        <v>16363.398</v>
      </c>
      <c r="I112" s="102">
        <f>I113</f>
        <v>16143.154999999999</v>
      </c>
      <c r="J112" s="102">
        <f t="shared" si="5"/>
        <v>98.6540509495644</v>
      </c>
    </row>
    <row r="113" spans="1:10" ht="100.5">
      <c r="A113" s="99"/>
      <c r="B113" s="107" t="s">
        <v>261</v>
      </c>
      <c r="C113" s="106">
        <v>992</v>
      </c>
      <c r="D113" s="98" t="s">
        <v>158</v>
      </c>
      <c r="E113" s="98" t="s">
        <v>236</v>
      </c>
      <c r="F113" s="98" t="s">
        <v>262</v>
      </c>
      <c r="G113" s="98"/>
      <c r="H113" s="102">
        <f>H114+H116+H118+H120</f>
        <v>16363.398</v>
      </c>
      <c r="I113" s="102">
        <f>I114+I116+I118+I120</f>
        <v>16143.154999999999</v>
      </c>
      <c r="J113" s="102">
        <f t="shared" si="5"/>
        <v>98.6540509495644</v>
      </c>
    </row>
    <row r="114" spans="1:10" ht="33">
      <c r="A114" s="99"/>
      <c r="B114" s="107" t="s">
        <v>263</v>
      </c>
      <c r="C114" s="106" t="s">
        <v>166</v>
      </c>
      <c r="D114" s="98" t="s">
        <v>158</v>
      </c>
      <c r="E114" s="98" t="s">
        <v>236</v>
      </c>
      <c r="F114" s="98" t="s">
        <v>264</v>
      </c>
      <c r="G114" s="98"/>
      <c r="H114" s="102">
        <f>H115</f>
        <v>4019.621</v>
      </c>
      <c r="I114" s="102">
        <f>I115</f>
        <v>3882.742</v>
      </c>
      <c r="J114" s="102">
        <f t="shared" si="5"/>
        <v>96.59472870700995</v>
      </c>
    </row>
    <row r="115" spans="1:10" ht="33.75" customHeight="1">
      <c r="A115" s="99"/>
      <c r="B115" s="107" t="s">
        <v>174</v>
      </c>
      <c r="C115" s="106">
        <v>992</v>
      </c>
      <c r="D115" s="98" t="s">
        <v>158</v>
      </c>
      <c r="E115" s="98" t="s">
        <v>236</v>
      </c>
      <c r="F115" s="98" t="s">
        <v>264</v>
      </c>
      <c r="G115" s="98" t="s">
        <v>167</v>
      </c>
      <c r="H115" s="102">
        <v>4019.621</v>
      </c>
      <c r="I115" s="102">
        <v>3882.742</v>
      </c>
      <c r="J115" s="102">
        <f t="shared" si="5"/>
        <v>96.59472870700995</v>
      </c>
    </row>
    <row r="116" spans="1:10" ht="16.5">
      <c r="A116" s="99"/>
      <c r="B116" s="107" t="s">
        <v>265</v>
      </c>
      <c r="C116" s="106" t="s">
        <v>166</v>
      </c>
      <c r="D116" s="98" t="s">
        <v>158</v>
      </c>
      <c r="E116" s="98" t="s">
        <v>236</v>
      </c>
      <c r="F116" s="98" t="s">
        <v>266</v>
      </c>
      <c r="G116" s="98"/>
      <c r="H116" s="102">
        <f>H117</f>
        <v>597.7</v>
      </c>
      <c r="I116" s="102">
        <f>I117</f>
        <v>560.882</v>
      </c>
      <c r="J116" s="102">
        <f t="shared" si="5"/>
        <v>93.84005353856449</v>
      </c>
    </row>
    <row r="117" spans="1:10" ht="33">
      <c r="A117" s="99"/>
      <c r="B117" s="107" t="s">
        <v>174</v>
      </c>
      <c r="C117" s="106" t="s">
        <v>166</v>
      </c>
      <c r="D117" s="98" t="s">
        <v>158</v>
      </c>
      <c r="E117" s="98" t="s">
        <v>236</v>
      </c>
      <c r="F117" s="98" t="s">
        <v>266</v>
      </c>
      <c r="G117" s="98" t="s">
        <v>167</v>
      </c>
      <c r="H117" s="102">
        <v>597.7</v>
      </c>
      <c r="I117" s="102">
        <v>560.882</v>
      </c>
      <c r="J117" s="102">
        <f t="shared" si="5"/>
        <v>93.84005353856449</v>
      </c>
    </row>
    <row r="118" spans="1:10" ht="84">
      <c r="A118" s="99"/>
      <c r="B118" s="105" t="s">
        <v>267</v>
      </c>
      <c r="C118" s="106">
        <v>992</v>
      </c>
      <c r="D118" s="98" t="s">
        <v>158</v>
      </c>
      <c r="E118" s="98" t="s">
        <v>236</v>
      </c>
      <c r="F118" s="98" t="s">
        <v>268</v>
      </c>
      <c r="G118" s="98"/>
      <c r="H118" s="102">
        <f>H119</f>
        <v>500</v>
      </c>
      <c r="I118" s="102">
        <f>I119</f>
        <v>453.454</v>
      </c>
      <c r="J118" s="102">
        <f t="shared" si="5"/>
        <v>90.69080000000001</v>
      </c>
    </row>
    <row r="119" spans="1:10" ht="33">
      <c r="A119" s="99"/>
      <c r="B119" s="107" t="s">
        <v>165</v>
      </c>
      <c r="C119" s="106" t="s">
        <v>166</v>
      </c>
      <c r="D119" s="98" t="s">
        <v>158</v>
      </c>
      <c r="E119" s="98" t="s">
        <v>236</v>
      </c>
      <c r="F119" s="98" t="s">
        <v>268</v>
      </c>
      <c r="G119" s="98" t="s">
        <v>167</v>
      </c>
      <c r="H119" s="102">
        <v>500</v>
      </c>
      <c r="I119" s="102">
        <v>453.454</v>
      </c>
      <c r="J119" s="102">
        <f>I119/H119*100</f>
        <v>90.69080000000001</v>
      </c>
    </row>
    <row r="120" spans="1:10" ht="50.25">
      <c r="A120" s="99"/>
      <c r="B120" s="105" t="s">
        <v>269</v>
      </c>
      <c r="C120" s="106">
        <v>992</v>
      </c>
      <c r="D120" s="98" t="s">
        <v>158</v>
      </c>
      <c r="E120" s="98" t="s">
        <v>236</v>
      </c>
      <c r="F120" s="98" t="s">
        <v>270</v>
      </c>
      <c r="G120" s="98"/>
      <c r="H120" s="102">
        <f>H121</f>
        <v>11246.077</v>
      </c>
      <c r="I120" s="102">
        <f>I121</f>
        <v>11246.077</v>
      </c>
      <c r="J120" s="102">
        <f>I120/H120*100</f>
        <v>100</v>
      </c>
    </row>
    <row r="121" spans="1:10" ht="33">
      <c r="A121" s="99"/>
      <c r="B121" s="107" t="s">
        <v>165</v>
      </c>
      <c r="C121" s="106">
        <v>992</v>
      </c>
      <c r="D121" s="98" t="s">
        <v>158</v>
      </c>
      <c r="E121" s="98" t="s">
        <v>236</v>
      </c>
      <c r="F121" s="98" t="s">
        <v>270</v>
      </c>
      <c r="G121" s="98" t="s">
        <v>167</v>
      </c>
      <c r="H121" s="102">
        <v>11246.077</v>
      </c>
      <c r="I121" s="102">
        <v>11246.077</v>
      </c>
      <c r="J121" s="102">
        <f>I121/H121*100</f>
        <v>100</v>
      </c>
    </row>
    <row r="122" spans="1:10" ht="16.5">
      <c r="A122" s="99"/>
      <c r="B122" s="105" t="s">
        <v>271</v>
      </c>
      <c r="C122" s="106">
        <v>992</v>
      </c>
      <c r="D122" s="98" t="s">
        <v>158</v>
      </c>
      <c r="E122" s="98">
        <v>12</v>
      </c>
      <c r="F122" s="98"/>
      <c r="G122" s="98"/>
      <c r="H122" s="102">
        <f>H123+H128+H131+H136</f>
        <v>131.332</v>
      </c>
      <c r="I122" s="102">
        <f>I123+I128+I131+I136</f>
        <v>131.332</v>
      </c>
      <c r="J122" s="102">
        <f t="shared" si="5"/>
        <v>100</v>
      </c>
    </row>
    <row r="123" spans="1:10" ht="66.75">
      <c r="A123" s="99"/>
      <c r="B123" s="105" t="s">
        <v>272</v>
      </c>
      <c r="C123" s="106" t="s">
        <v>166</v>
      </c>
      <c r="D123" s="98" t="s">
        <v>158</v>
      </c>
      <c r="E123" s="98" t="s">
        <v>273</v>
      </c>
      <c r="F123" s="98" t="s">
        <v>274</v>
      </c>
      <c r="G123" s="98"/>
      <c r="H123" s="113">
        <f>H124</f>
        <v>37</v>
      </c>
      <c r="I123" s="113">
        <f>I125</f>
        <v>37</v>
      </c>
      <c r="J123" s="102">
        <f t="shared" si="5"/>
        <v>100</v>
      </c>
    </row>
    <row r="124" spans="1:10" ht="33">
      <c r="A124" s="99"/>
      <c r="B124" s="105" t="s">
        <v>275</v>
      </c>
      <c r="C124" s="106" t="s">
        <v>166</v>
      </c>
      <c r="D124" s="98" t="s">
        <v>158</v>
      </c>
      <c r="E124" s="98" t="s">
        <v>273</v>
      </c>
      <c r="F124" s="98" t="s">
        <v>276</v>
      </c>
      <c r="G124" s="98"/>
      <c r="H124" s="113">
        <f>H125</f>
        <v>37</v>
      </c>
      <c r="I124" s="113">
        <f>I125</f>
        <v>37</v>
      </c>
      <c r="J124" s="102">
        <f t="shared" si="5"/>
        <v>100</v>
      </c>
    </row>
    <row r="125" spans="1:10" ht="33">
      <c r="A125" s="99"/>
      <c r="B125" s="107" t="s">
        <v>174</v>
      </c>
      <c r="C125" s="106" t="s">
        <v>166</v>
      </c>
      <c r="D125" s="98" t="s">
        <v>158</v>
      </c>
      <c r="E125" s="98" t="s">
        <v>273</v>
      </c>
      <c r="F125" s="98" t="s">
        <v>276</v>
      </c>
      <c r="G125" s="98" t="s">
        <v>167</v>
      </c>
      <c r="H125" s="113">
        <v>37</v>
      </c>
      <c r="I125" s="113">
        <v>37</v>
      </c>
      <c r="J125" s="102">
        <f t="shared" si="5"/>
        <v>100</v>
      </c>
    </row>
    <row r="126" spans="1:10" ht="66.75" hidden="1">
      <c r="A126" s="99"/>
      <c r="B126" s="105" t="s">
        <v>277</v>
      </c>
      <c r="C126" s="106">
        <v>992</v>
      </c>
      <c r="D126" s="98" t="s">
        <v>158</v>
      </c>
      <c r="E126" s="98">
        <v>12</v>
      </c>
      <c r="F126" s="98">
        <v>7950204</v>
      </c>
      <c r="G126" s="98"/>
      <c r="H126" s="102">
        <f>H127</f>
        <v>0</v>
      </c>
      <c r="I126" s="102">
        <f>I127</f>
        <v>0</v>
      </c>
      <c r="J126" s="102" t="e">
        <f t="shared" si="5"/>
        <v>#DIV/0!</v>
      </c>
    </row>
    <row r="127" spans="1:10" ht="33" hidden="1">
      <c r="A127" s="99"/>
      <c r="B127" s="105" t="s">
        <v>217</v>
      </c>
      <c r="C127" s="106">
        <v>992</v>
      </c>
      <c r="D127" s="98" t="s">
        <v>158</v>
      </c>
      <c r="E127" s="98">
        <v>12</v>
      </c>
      <c r="F127" s="98">
        <v>7950204</v>
      </c>
      <c r="G127" s="98" t="s">
        <v>232</v>
      </c>
      <c r="H127" s="102"/>
      <c r="I127" s="102"/>
      <c r="J127" s="102" t="e">
        <f t="shared" si="5"/>
        <v>#DIV/0!</v>
      </c>
    </row>
    <row r="128" spans="1:10" ht="67.5" customHeight="1">
      <c r="A128" s="99"/>
      <c r="B128" s="105" t="s">
        <v>278</v>
      </c>
      <c r="C128" s="106" t="s">
        <v>166</v>
      </c>
      <c r="D128" s="98" t="s">
        <v>158</v>
      </c>
      <c r="E128" s="98" t="s">
        <v>273</v>
      </c>
      <c r="F128" s="98" t="s">
        <v>279</v>
      </c>
      <c r="G128" s="98"/>
      <c r="H128" s="102">
        <f>H129</f>
        <v>20</v>
      </c>
      <c r="I128" s="102">
        <f>I129</f>
        <v>20</v>
      </c>
      <c r="J128" s="102">
        <f t="shared" si="5"/>
        <v>100</v>
      </c>
    </row>
    <row r="129" spans="1:10" ht="27" customHeight="1">
      <c r="A129" s="99"/>
      <c r="B129" s="105" t="s">
        <v>199</v>
      </c>
      <c r="C129" s="106" t="s">
        <v>166</v>
      </c>
      <c r="D129" s="98" t="s">
        <v>158</v>
      </c>
      <c r="E129" s="98" t="s">
        <v>273</v>
      </c>
      <c r="F129" s="98" t="s">
        <v>280</v>
      </c>
      <c r="G129" s="98"/>
      <c r="H129" s="102">
        <f>H130</f>
        <v>20</v>
      </c>
      <c r="I129" s="102">
        <f>I130</f>
        <v>20</v>
      </c>
      <c r="J129" s="102">
        <f t="shared" si="5"/>
        <v>100</v>
      </c>
    </row>
    <row r="130" spans="1:10" ht="33">
      <c r="A130" s="99"/>
      <c r="B130" s="107" t="s">
        <v>174</v>
      </c>
      <c r="C130" s="106" t="s">
        <v>166</v>
      </c>
      <c r="D130" s="98" t="s">
        <v>158</v>
      </c>
      <c r="E130" s="98" t="s">
        <v>273</v>
      </c>
      <c r="F130" s="98" t="s">
        <v>281</v>
      </c>
      <c r="G130" s="98" t="s">
        <v>167</v>
      </c>
      <c r="H130" s="102">
        <v>20</v>
      </c>
      <c r="I130" s="102">
        <v>20</v>
      </c>
      <c r="J130" s="102">
        <f t="shared" si="5"/>
        <v>100</v>
      </c>
    </row>
    <row r="131" spans="1:10" ht="69.75" customHeight="1" hidden="1">
      <c r="A131" s="99"/>
      <c r="B131" s="107" t="s">
        <v>282</v>
      </c>
      <c r="C131" s="106">
        <v>992</v>
      </c>
      <c r="D131" s="98" t="s">
        <v>158</v>
      </c>
      <c r="E131" s="98">
        <v>12</v>
      </c>
      <c r="F131" s="98" t="s">
        <v>283</v>
      </c>
      <c r="G131" s="134"/>
      <c r="H131" s="102">
        <f>H132+H134</f>
        <v>0</v>
      </c>
      <c r="I131" s="102">
        <f>I132+I134</f>
        <v>0</v>
      </c>
      <c r="J131" s="102" t="e">
        <f t="shared" si="5"/>
        <v>#DIV/0!</v>
      </c>
    </row>
    <row r="132" spans="1:10" ht="33" hidden="1">
      <c r="A132" s="99"/>
      <c r="B132" s="105" t="s">
        <v>284</v>
      </c>
      <c r="C132" s="106">
        <v>992</v>
      </c>
      <c r="D132" s="98" t="s">
        <v>158</v>
      </c>
      <c r="E132" s="98">
        <v>12</v>
      </c>
      <c r="F132" s="98" t="s">
        <v>285</v>
      </c>
      <c r="G132" s="98"/>
      <c r="H132" s="102">
        <f>20-20</f>
        <v>0</v>
      </c>
      <c r="I132" s="102">
        <f>20-20</f>
        <v>0</v>
      </c>
      <c r="J132" s="102" t="e">
        <f t="shared" si="5"/>
        <v>#DIV/0!</v>
      </c>
    </row>
    <row r="133" spans="1:10" ht="36.75" customHeight="1" hidden="1">
      <c r="A133" s="99"/>
      <c r="B133" s="107" t="s">
        <v>174</v>
      </c>
      <c r="C133" s="106" t="s">
        <v>166</v>
      </c>
      <c r="D133" s="98" t="s">
        <v>158</v>
      </c>
      <c r="E133" s="98" t="s">
        <v>273</v>
      </c>
      <c r="F133" s="98" t="s">
        <v>285</v>
      </c>
      <c r="G133" s="98" t="s">
        <v>232</v>
      </c>
      <c r="H133" s="102">
        <f>H135</f>
        <v>0</v>
      </c>
      <c r="I133" s="102">
        <f>I135</f>
        <v>0</v>
      </c>
      <c r="J133" s="102" t="e">
        <f t="shared" si="5"/>
        <v>#DIV/0!</v>
      </c>
    </row>
    <row r="134" spans="1:10" ht="36.75" customHeight="1" hidden="1">
      <c r="A134" s="99"/>
      <c r="B134" s="135" t="s">
        <v>286</v>
      </c>
      <c r="C134" s="106" t="s">
        <v>166</v>
      </c>
      <c r="D134" s="98" t="s">
        <v>158</v>
      </c>
      <c r="E134" s="98" t="s">
        <v>273</v>
      </c>
      <c r="F134" s="98" t="s">
        <v>287</v>
      </c>
      <c r="G134" s="98"/>
      <c r="H134" s="102">
        <f>H135</f>
        <v>0</v>
      </c>
      <c r="I134" s="102">
        <f>I135</f>
        <v>0</v>
      </c>
      <c r="J134" s="102"/>
    </row>
    <row r="135" spans="1:10" ht="33" hidden="1">
      <c r="A135" s="99"/>
      <c r="B135" s="136" t="s">
        <v>174</v>
      </c>
      <c r="C135" s="106" t="s">
        <v>166</v>
      </c>
      <c r="D135" s="98" t="s">
        <v>158</v>
      </c>
      <c r="E135" s="98" t="s">
        <v>273</v>
      </c>
      <c r="F135" s="98" t="s">
        <v>287</v>
      </c>
      <c r="G135" s="98" t="s">
        <v>232</v>
      </c>
      <c r="H135" s="102">
        <v>0</v>
      </c>
      <c r="I135" s="102">
        <v>0</v>
      </c>
      <c r="J135" s="102" t="e">
        <f t="shared" si="5"/>
        <v>#DIV/0!</v>
      </c>
    </row>
    <row r="136" spans="1:10" ht="66.75">
      <c r="A136" s="99"/>
      <c r="B136" s="136" t="s">
        <v>288</v>
      </c>
      <c r="C136" s="106" t="s">
        <v>166</v>
      </c>
      <c r="D136" s="98" t="s">
        <v>158</v>
      </c>
      <c r="E136" s="98" t="s">
        <v>273</v>
      </c>
      <c r="F136" s="98" t="s">
        <v>289</v>
      </c>
      <c r="G136" s="98"/>
      <c r="H136" s="113">
        <f>H137</f>
        <v>74.332</v>
      </c>
      <c r="I136" s="113">
        <f>I137</f>
        <v>74.332</v>
      </c>
      <c r="J136" s="102">
        <f t="shared" si="5"/>
        <v>100</v>
      </c>
    </row>
    <row r="137" spans="1:10" ht="33">
      <c r="A137" s="99"/>
      <c r="B137" s="136" t="s">
        <v>290</v>
      </c>
      <c r="C137" s="106"/>
      <c r="D137" s="98"/>
      <c r="E137" s="98"/>
      <c r="F137" s="98" t="s">
        <v>291</v>
      </c>
      <c r="G137" s="98"/>
      <c r="H137" s="113">
        <f>H138</f>
        <v>74.332</v>
      </c>
      <c r="I137" s="113">
        <f>I138</f>
        <v>74.332</v>
      </c>
      <c r="J137" s="102">
        <f t="shared" si="5"/>
        <v>100</v>
      </c>
    </row>
    <row r="138" spans="1:10" ht="33">
      <c r="A138" s="99"/>
      <c r="B138" s="136" t="s">
        <v>174</v>
      </c>
      <c r="C138" s="106" t="s">
        <v>166</v>
      </c>
      <c r="D138" s="98" t="s">
        <v>158</v>
      </c>
      <c r="E138" s="98" t="s">
        <v>273</v>
      </c>
      <c r="F138" s="98" t="s">
        <v>291</v>
      </c>
      <c r="G138" s="98" t="s">
        <v>167</v>
      </c>
      <c r="H138" s="113">
        <v>74.332</v>
      </c>
      <c r="I138" s="113">
        <v>74.332</v>
      </c>
      <c r="J138" s="102">
        <f t="shared" si="5"/>
        <v>100</v>
      </c>
    </row>
    <row r="139" spans="1:10" ht="16.5">
      <c r="A139" s="99" t="s">
        <v>292</v>
      </c>
      <c r="B139" s="100" t="s">
        <v>293</v>
      </c>
      <c r="C139" s="101">
        <v>992</v>
      </c>
      <c r="D139" s="104" t="s">
        <v>294</v>
      </c>
      <c r="E139" s="104" t="s">
        <v>146</v>
      </c>
      <c r="F139" s="98"/>
      <c r="G139" s="98"/>
      <c r="H139" s="103">
        <f>H140+H155</f>
        <v>7457.7</v>
      </c>
      <c r="I139" s="103">
        <f>I140+I155</f>
        <v>7457.693</v>
      </c>
      <c r="J139" s="102">
        <f t="shared" si="5"/>
        <v>99.99990613728093</v>
      </c>
    </row>
    <row r="140" spans="1:10" ht="16.5">
      <c r="A140" s="99"/>
      <c r="B140" s="105" t="s">
        <v>295</v>
      </c>
      <c r="C140" s="106">
        <v>992</v>
      </c>
      <c r="D140" s="98" t="s">
        <v>294</v>
      </c>
      <c r="E140" s="98" t="s">
        <v>148</v>
      </c>
      <c r="F140" s="98"/>
      <c r="G140" s="98"/>
      <c r="H140" s="102">
        <f>H141+H148+H153</f>
        <v>4088.6679999999997</v>
      </c>
      <c r="I140" s="102">
        <f>I141+I148+I153</f>
        <v>4088.661</v>
      </c>
      <c r="J140" s="102">
        <f t="shared" si="5"/>
        <v>99.99982879509905</v>
      </c>
    </row>
    <row r="141" spans="1:10" ht="51" customHeight="1">
      <c r="A141" s="99"/>
      <c r="B141" s="105" t="s">
        <v>296</v>
      </c>
      <c r="C141" s="106" t="s">
        <v>166</v>
      </c>
      <c r="D141" s="98" t="s">
        <v>294</v>
      </c>
      <c r="E141" s="98" t="s">
        <v>148</v>
      </c>
      <c r="F141" s="98" t="s">
        <v>297</v>
      </c>
      <c r="G141" s="98"/>
      <c r="H141" s="102">
        <f>H142+H144+H146</f>
        <v>1716.16</v>
      </c>
      <c r="I141" s="102">
        <f>I142+I144+I146</f>
        <v>1716.16</v>
      </c>
      <c r="J141" s="102">
        <f t="shared" si="5"/>
        <v>100</v>
      </c>
    </row>
    <row r="142" spans="1:10" ht="16.5">
      <c r="A142" s="99"/>
      <c r="B142" s="136" t="s">
        <v>199</v>
      </c>
      <c r="C142" s="106" t="s">
        <v>166</v>
      </c>
      <c r="D142" s="98" t="s">
        <v>294</v>
      </c>
      <c r="E142" s="98" t="s">
        <v>148</v>
      </c>
      <c r="F142" s="98" t="s">
        <v>298</v>
      </c>
      <c r="G142" s="98"/>
      <c r="H142" s="102">
        <f>H143</f>
        <v>36.66</v>
      </c>
      <c r="I142" s="102">
        <f>I143</f>
        <v>36.66</v>
      </c>
      <c r="J142" s="102">
        <f>I142/H142*100</f>
        <v>100</v>
      </c>
    </row>
    <row r="143" spans="1:10" ht="33">
      <c r="A143" s="99"/>
      <c r="B143" s="137" t="s">
        <v>174</v>
      </c>
      <c r="C143" s="106" t="s">
        <v>166</v>
      </c>
      <c r="D143" s="98" t="s">
        <v>294</v>
      </c>
      <c r="E143" s="98" t="s">
        <v>148</v>
      </c>
      <c r="F143" s="98" t="s">
        <v>298</v>
      </c>
      <c r="G143" s="98" t="s">
        <v>167</v>
      </c>
      <c r="H143" s="102">
        <v>36.66</v>
      </c>
      <c r="I143" s="102">
        <v>36.66</v>
      </c>
      <c r="J143" s="102">
        <f>I143/H143*100</f>
        <v>100</v>
      </c>
    </row>
    <row r="144" spans="1:10" ht="53.25" customHeight="1">
      <c r="A144" s="99"/>
      <c r="B144" s="136" t="s">
        <v>299</v>
      </c>
      <c r="C144" s="106" t="s">
        <v>166</v>
      </c>
      <c r="D144" s="98" t="s">
        <v>294</v>
      </c>
      <c r="E144" s="98" t="s">
        <v>148</v>
      </c>
      <c r="F144" s="98" t="s">
        <v>300</v>
      </c>
      <c r="G144" s="98"/>
      <c r="H144" s="102">
        <f>H145</f>
        <v>100</v>
      </c>
      <c r="I144" s="102">
        <f>I145</f>
        <v>100</v>
      </c>
      <c r="J144" s="102">
        <f>I144/H144*100</f>
        <v>100</v>
      </c>
    </row>
    <row r="145" spans="1:10" ht="33">
      <c r="A145" s="99"/>
      <c r="B145" s="137" t="s">
        <v>174</v>
      </c>
      <c r="C145" s="106" t="s">
        <v>166</v>
      </c>
      <c r="D145" s="98" t="s">
        <v>294</v>
      </c>
      <c r="E145" s="98" t="s">
        <v>148</v>
      </c>
      <c r="F145" s="98" t="s">
        <v>300</v>
      </c>
      <c r="G145" s="98" t="s">
        <v>167</v>
      </c>
      <c r="H145" s="102">
        <v>100</v>
      </c>
      <c r="I145" s="102">
        <v>100</v>
      </c>
      <c r="J145" s="102">
        <f>I145/H145*100</f>
        <v>100</v>
      </c>
    </row>
    <row r="146" spans="1:10" ht="66.75">
      <c r="A146" s="99"/>
      <c r="B146" s="136" t="s">
        <v>301</v>
      </c>
      <c r="C146" s="106">
        <v>992</v>
      </c>
      <c r="D146" s="98" t="s">
        <v>294</v>
      </c>
      <c r="E146" s="98" t="s">
        <v>148</v>
      </c>
      <c r="F146" s="98" t="s">
        <v>302</v>
      </c>
      <c r="G146" s="98"/>
      <c r="H146" s="102">
        <f>H147</f>
        <v>1579.5</v>
      </c>
      <c r="I146" s="102">
        <f>I147</f>
        <v>1579.5</v>
      </c>
      <c r="J146" s="102">
        <f t="shared" si="5"/>
        <v>100</v>
      </c>
    </row>
    <row r="147" spans="1:10" ht="33">
      <c r="A147" s="99"/>
      <c r="B147" s="137" t="s">
        <v>174</v>
      </c>
      <c r="C147" s="106">
        <v>992</v>
      </c>
      <c r="D147" s="98" t="s">
        <v>294</v>
      </c>
      <c r="E147" s="98" t="s">
        <v>148</v>
      </c>
      <c r="F147" s="98" t="s">
        <v>302</v>
      </c>
      <c r="G147" s="98" t="s">
        <v>167</v>
      </c>
      <c r="H147" s="102">
        <v>1579.5</v>
      </c>
      <c r="I147" s="102">
        <v>1579.5</v>
      </c>
      <c r="J147" s="102">
        <f t="shared" si="5"/>
        <v>100</v>
      </c>
    </row>
    <row r="148" spans="1:10" ht="84">
      <c r="A148" s="99"/>
      <c r="B148" s="105" t="s">
        <v>303</v>
      </c>
      <c r="C148" s="106">
        <v>992</v>
      </c>
      <c r="D148" s="98" t="s">
        <v>294</v>
      </c>
      <c r="E148" s="98" t="s">
        <v>148</v>
      </c>
      <c r="F148" s="98" t="s">
        <v>304</v>
      </c>
      <c r="G148" s="98"/>
      <c r="H148" s="102">
        <f>H149+H151</f>
        <v>851.668</v>
      </c>
      <c r="I148" s="102">
        <f>I149+I151</f>
        <v>851.6669999999999</v>
      </c>
      <c r="J148" s="102">
        <f>I148/H148*100</f>
        <v>99.99988258335406</v>
      </c>
    </row>
    <row r="149" spans="1:10" ht="38.25" customHeight="1">
      <c r="A149" s="99"/>
      <c r="B149" s="138" t="s">
        <v>305</v>
      </c>
      <c r="C149" s="139" t="s">
        <v>166</v>
      </c>
      <c r="D149" s="109" t="s">
        <v>294</v>
      </c>
      <c r="E149" s="109" t="s">
        <v>148</v>
      </c>
      <c r="F149" s="109" t="s">
        <v>306</v>
      </c>
      <c r="G149" s="109"/>
      <c r="H149" s="102">
        <f>H150</f>
        <v>325.168</v>
      </c>
      <c r="I149" s="102">
        <f>I150</f>
        <v>325.167</v>
      </c>
      <c r="J149" s="102">
        <f>I149/H149*100</f>
        <v>99.99969246666338</v>
      </c>
    </row>
    <row r="150" spans="1:10" ht="33" customHeight="1">
      <c r="A150" s="114"/>
      <c r="B150" s="105" t="s">
        <v>174</v>
      </c>
      <c r="C150" s="106" t="s">
        <v>166</v>
      </c>
      <c r="D150" s="98" t="s">
        <v>294</v>
      </c>
      <c r="E150" s="98" t="s">
        <v>148</v>
      </c>
      <c r="F150" s="98" t="s">
        <v>306</v>
      </c>
      <c r="G150" s="98" t="s">
        <v>167</v>
      </c>
      <c r="H150" s="140">
        <v>325.168</v>
      </c>
      <c r="I150" s="102">
        <v>325.167</v>
      </c>
      <c r="J150" s="102">
        <f>I150/H150*100</f>
        <v>99.99969246666338</v>
      </c>
    </row>
    <row r="151" spans="1:10" ht="47.25" customHeight="1">
      <c r="A151" s="114"/>
      <c r="B151" s="117" t="s">
        <v>307</v>
      </c>
      <c r="C151" s="106" t="s">
        <v>166</v>
      </c>
      <c r="D151" s="98" t="s">
        <v>294</v>
      </c>
      <c r="E151" s="98" t="s">
        <v>148</v>
      </c>
      <c r="F151" s="111" t="s">
        <v>308</v>
      </c>
      <c r="G151" s="111"/>
      <c r="H151" s="140">
        <f>H152</f>
        <v>526.5</v>
      </c>
      <c r="I151" s="102">
        <f>I152</f>
        <v>526.5</v>
      </c>
      <c r="J151" s="102">
        <f>I151/H151*100</f>
        <v>100</v>
      </c>
    </row>
    <row r="152" spans="1:10" ht="33" customHeight="1">
      <c r="A152" s="114"/>
      <c r="B152" s="117" t="s">
        <v>174</v>
      </c>
      <c r="C152" s="106" t="s">
        <v>166</v>
      </c>
      <c r="D152" s="98" t="s">
        <v>294</v>
      </c>
      <c r="E152" s="98" t="s">
        <v>148</v>
      </c>
      <c r="F152" s="111" t="s">
        <v>308</v>
      </c>
      <c r="G152" s="111">
        <v>200</v>
      </c>
      <c r="H152" s="140">
        <v>526.5</v>
      </c>
      <c r="I152" s="102">
        <v>526.5</v>
      </c>
      <c r="J152" s="102">
        <f>I152/H152*100</f>
        <v>100</v>
      </c>
    </row>
    <row r="153" spans="1:10" ht="66.75">
      <c r="A153" s="114"/>
      <c r="B153" s="105" t="s">
        <v>309</v>
      </c>
      <c r="C153" s="106" t="s">
        <v>166</v>
      </c>
      <c r="D153" s="98" t="s">
        <v>294</v>
      </c>
      <c r="E153" s="98" t="s">
        <v>148</v>
      </c>
      <c r="F153" s="98" t="s">
        <v>310</v>
      </c>
      <c r="G153" s="98"/>
      <c r="H153" s="140">
        <f>H154</f>
        <v>1520.84</v>
      </c>
      <c r="I153" s="102">
        <f>I154</f>
        <v>1520.834</v>
      </c>
      <c r="J153" s="102">
        <f aca="true" t="shared" si="6" ref="J153:J176">I153/H153*100</f>
        <v>99.99960548118146</v>
      </c>
    </row>
    <row r="154" spans="1:10" ht="33">
      <c r="A154" s="99"/>
      <c r="B154" s="141" t="s">
        <v>174</v>
      </c>
      <c r="C154" s="142" t="s">
        <v>166</v>
      </c>
      <c r="D154" s="116" t="s">
        <v>294</v>
      </c>
      <c r="E154" s="116" t="s">
        <v>148</v>
      </c>
      <c r="F154" s="116" t="s">
        <v>310</v>
      </c>
      <c r="G154" s="116" t="s">
        <v>167</v>
      </c>
      <c r="H154" s="102">
        <v>1520.84</v>
      </c>
      <c r="I154" s="102">
        <v>1520.834</v>
      </c>
      <c r="J154" s="102">
        <f t="shared" si="6"/>
        <v>99.99960548118146</v>
      </c>
    </row>
    <row r="155" spans="1:10" ht="16.5">
      <c r="A155" s="99"/>
      <c r="B155" s="107" t="s">
        <v>311</v>
      </c>
      <c r="C155" s="106">
        <v>992</v>
      </c>
      <c r="D155" s="98" t="s">
        <v>294</v>
      </c>
      <c r="E155" s="98" t="s">
        <v>228</v>
      </c>
      <c r="F155" s="98"/>
      <c r="G155" s="98"/>
      <c r="H155" s="102">
        <f>H158+H179</f>
        <v>3369.032</v>
      </c>
      <c r="I155" s="102">
        <f>I158+I179</f>
        <v>3369.032</v>
      </c>
      <c r="J155" s="102">
        <f t="shared" si="6"/>
        <v>100</v>
      </c>
    </row>
    <row r="156" spans="1:10" ht="33" hidden="1">
      <c r="A156" s="99"/>
      <c r="B156" s="105" t="s">
        <v>312</v>
      </c>
      <c r="C156" s="106" t="s">
        <v>166</v>
      </c>
      <c r="D156" s="98" t="s">
        <v>294</v>
      </c>
      <c r="E156" s="98" t="s">
        <v>228</v>
      </c>
      <c r="F156" s="98" t="s">
        <v>313</v>
      </c>
      <c r="G156" s="98"/>
      <c r="H156" s="102">
        <f>H157</f>
        <v>0</v>
      </c>
      <c r="I156" s="102">
        <f>I157</f>
        <v>0</v>
      </c>
      <c r="J156" s="102" t="e">
        <f t="shared" si="6"/>
        <v>#DIV/0!</v>
      </c>
    </row>
    <row r="157" spans="1:10" ht="50.25" hidden="1">
      <c r="A157" s="99"/>
      <c r="B157" s="105" t="s">
        <v>314</v>
      </c>
      <c r="C157" s="106" t="s">
        <v>166</v>
      </c>
      <c r="D157" s="98" t="s">
        <v>294</v>
      </c>
      <c r="E157" s="98" t="s">
        <v>228</v>
      </c>
      <c r="F157" s="98" t="s">
        <v>313</v>
      </c>
      <c r="G157" s="98" t="s">
        <v>315</v>
      </c>
      <c r="H157" s="102"/>
      <c r="I157" s="102"/>
      <c r="J157" s="102" t="e">
        <f t="shared" si="6"/>
        <v>#DIV/0!</v>
      </c>
    </row>
    <row r="158" spans="1:10" ht="69.75" customHeight="1">
      <c r="A158" s="99"/>
      <c r="B158" s="107" t="s">
        <v>316</v>
      </c>
      <c r="C158" s="106">
        <v>992</v>
      </c>
      <c r="D158" s="98" t="s">
        <v>294</v>
      </c>
      <c r="E158" s="98" t="s">
        <v>228</v>
      </c>
      <c r="F158" s="98" t="s">
        <v>317</v>
      </c>
      <c r="G158" s="98"/>
      <c r="H158" s="102">
        <f>H159+H164+H166+H168+H177</f>
        <v>3369.032</v>
      </c>
      <c r="I158" s="102">
        <f>I159+I164+I166+I168+I177</f>
        <v>3369.032</v>
      </c>
      <c r="J158" s="102">
        <f t="shared" si="6"/>
        <v>100</v>
      </c>
    </row>
    <row r="159" spans="1:10" ht="16.5">
      <c r="A159" s="99"/>
      <c r="B159" s="107" t="s">
        <v>318</v>
      </c>
      <c r="C159" s="106">
        <v>992</v>
      </c>
      <c r="D159" s="98" t="s">
        <v>294</v>
      </c>
      <c r="E159" s="98" t="s">
        <v>228</v>
      </c>
      <c r="F159" s="98" t="s">
        <v>319</v>
      </c>
      <c r="G159" s="98"/>
      <c r="H159" s="102">
        <f>H160</f>
        <v>2122.532</v>
      </c>
      <c r="I159" s="102">
        <f>I160</f>
        <v>2122.532</v>
      </c>
      <c r="J159" s="102">
        <f t="shared" si="6"/>
        <v>100</v>
      </c>
    </row>
    <row r="160" spans="1:10" ht="33">
      <c r="A160" s="99"/>
      <c r="B160" s="105" t="s">
        <v>174</v>
      </c>
      <c r="C160" s="106">
        <v>992</v>
      </c>
      <c r="D160" s="98" t="s">
        <v>294</v>
      </c>
      <c r="E160" s="98" t="s">
        <v>228</v>
      </c>
      <c r="F160" s="98" t="s">
        <v>319</v>
      </c>
      <c r="G160" s="98" t="s">
        <v>167</v>
      </c>
      <c r="H160" s="102">
        <v>2122.532</v>
      </c>
      <c r="I160" s="102">
        <v>2122.532</v>
      </c>
      <c r="J160" s="102">
        <f t="shared" si="6"/>
        <v>100</v>
      </c>
    </row>
    <row r="161" spans="1:10" ht="12.75" customHeight="1" hidden="1">
      <c r="A161" s="303"/>
      <c r="B161" s="307" t="s">
        <v>320</v>
      </c>
      <c r="C161" s="308">
        <v>992</v>
      </c>
      <c r="D161" s="98"/>
      <c r="E161" s="98"/>
      <c r="F161" s="98"/>
      <c r="G161" s="300"/>
      <c r="H161" s="102"/>
      <c r="I161" s="102"/>
      <c r="J161" s="102" t="e">
        <f t="shared" si="6"/>
        <v>#DIV/0!</v>
      </c>
    </row>
    <row r="162" spans="1:10" ht="16.5" hidden="1">
      <c r="A162" s="303"/>
      <c r="B162" s="307"/>
      <c r="C162" s="308"/>
      <c r="D162" s="98" t="s">
        <v>294</v>
      </c>
      <c r="E162" s="98" t="s">
        <v>228</v>
      </c>
      <c r="F162" s="98">
        <v>6000200</v>
      </c>
      <c r="G162" s="300"/>
      <c r="H162" s="102">
        <f>H163</f>
        <v>0</v>
      </c>
      <c r="I162" s="102">
        <f>I163</f>
        <v>0</v>
      </c>
      <c r="J162" s="102" t="e">
        <f t="shared" si="6"/>
        <v>#DIV/0!</v>
      </c>
    </row>
    <row r="163" spans="1:10" ht="33" hidden="1">
      <c r="A163" s="99"/>
      <c r="B163" s="105" t="s">
        <v>217</v>
      </c>
      <c r="C163" s="106">
        <v>992</v>
      </c>
      <c r="D163" s="98" t="s">
        <v>294</v>
      </c>
      <c r="E163" s="98" t="s">
        <v>228</v>
      </c>
      <c r="F163" s="98">
        <v>6000200</v>
      </c>
      <c r="G163" s="98" t="s">
        <v>232</v>
      </c>
      <c r="H163" s="102"/>
      <c r="I163" s="102"/>
      <c r="J163" s="102" t="e">
        <f t="shared" si="6"/>
        <v>#DIV/0!</v>
      </c>
    </row>
    <row r="164" spans="1:10" ht="16.5">
      <c r="A164" s="99"/>
      <c r="B164" s="107" t="s">
        <v>321</v>
      </c>
      <c r="C164" s="106">
        <v>992</v>
      </c>
      <c r="D164" s="98" t="s">
        <v>294</v>
      </c>
      <c r="E164" s="98" t="s">
        <v>228</v>
      </c>
      <c r="F164" s="98" t="s">
        <v>322</v>
      </c>
      <c r="G164" s="98"/>
      <c r="H164" s="102">
        <f>H165</f>
        <v>281.077</v>
      </c>
      <c r="I164" s="102">
        <f>I165</f>
        <v>281.077</v>
      </c>
      <c r="J164" s="102">
        <f t="shared" si="6"/>
        <v>100</v>
      </c>
    </row>
    <row r="165" spans="1:10" ht="33">
      <c r="A165" s="99"/>
      <c r="B165" s="105" t="s">
        <v>174</v>
      </c>
      <c r="C165" s="106">
        <v>992</v>
      </c>
      <c r="D165" s="98" t="s">
        <v>294</v>
      </c>
      <c r="E165" s="98" t="s">
        <v>228</v>
      </c>
      <c r="F165" s="98" t="s">
        <v>322</v>
      </c>
      <c r="G165" s="98" t="s">
        <v>167</v>
      </c>
      <c r="H165" s="102">
        <v>281.077</v>
      </c>
      <c r="I165" s="102">
        <v>281.077</v>
      </c>
      <c r="J165" s="102">
        <f t="shared" si="6"/>
        <v>100</v>
      </c>
    </row>
    <row r="166" spans="1:10" ht="16.5">
      <c r="A166" s="99"/>
      <c r="B166" s="107" t="s">
        <v>323</v>
      </c>
      <c r="C166" s="106">
        <v>992</v>
      </c>
      <c r="D166" s="98" t="s">
        <v>294</v>
      </c>
      <c r="E166" s="98" t="s">
        <v>228</v>
      </c>
      <c r="F166" s="98" t="s">
        <v>324</v>
      </c>
      <c r="G166" s="98"/>
      <c r="H166" s="102">
        <f>H167</f>
        <v>270</v>
      </c>
      <c r="I166" s="102">
        <f>I167</f>
        <v>270</v>
      </c>
      <c r="J166" s="102">
        <f t="shared" si="6"/>
        <v>100</v>
      </c>
    </row>
    <row r="167" spans="1:10" ht="33">
      <c r="A167" s="99"/>
      <c r="B167" s="105" t="s">
        <v>174</v>
      </c>
      <c r="C167" s="106">
        <v>992</v>
      </c>
      <c r="D167" s="98" t="s">
        <v>294</v>
      </c>
      <c r="E167" s="98" t="s">
        <v>228</v>
      </c>
      <c r="F167" s="98" t="s">
        <v>324</v>
      </c>
      <c r="G167" s="98" t="s">
        <v>167</v>
      </c>
      <c r="H167" s="102">
        <v>270</v>
      </c>
      <c r="I167" s="102">
        <v>270</v>
      </c>
      <c r="J167" s="102">
        <f t="shared" si="6"/>
        <v>100</v>
      </c>
    </row>
    <row r="168" spans="1:10" ht="12.75" customHeight="1">
      <c r="A168" s="303"/>
      <c r="B168" s="307" t="s">
        <v>325</v>
      </c>
      <c r="C168" s="308">
        <v>992</v>
      </c>
      <c r="D168" s="300" t="s">
        <v>294</v>
      </c>
      <c r="E168" s="300" t="s">
        <v>228</v>
      </c>
      <c r="F168" s="300" t="s">
        <v>326</v>
      </c>
      <c r="G168" s="300"/>
      <c r="H168" s="309">
        <f>H170</f>
        <v>695.423</v>
      </c>
      <c r="I168" s="309">
        <f>I170</f>
        <v>695.423</v>
      </c>
      <c r="J168" s="309">
        <f>I168/H168*100</f>
        <v>100</v>
      </c>
    </row>
    <row r="169" spans="1:10" ht="19.5" customHeight="1">
      <c r="A169" s="303"/>
      <c r="B169" s="307"/>
      <c r="C169" s="308"/>
      <c r="D169" s="300"/>
      <c r="E169" s="300"/>
      <c r="F169" s="300"/>
      <c r="G169" s="300"/>
      <c r="H169" s="309"/>
      <c r="I169" s="309"/>
      <c r="J169" s="309"/>
    </row>
    <row r="170" spans="1:10" ht="33">
      <c r="A170" s="99"/>
      <c r="B170" s="105" t="s">
        <v>174</v>
      </c>
      <c r="C170" s="106">
        <v>992</v>
      </c>
      <c r="D170" s="98" t="s">
        <v>294</v>
      </c>
      <c r="E170" s="98" t="s">
        <v>228</v>
      </c>
      <c r="F170" s="98" t="s">
        <v>326</v>
      </c>
      <c r="G170" s="98" t="s">
        <v>167</v>
      </c>
      <c r="H170" s="102">
        <v>695.423</v>
      </c>
      <c r="I170" s="102">
        <v>695.423</v>
      </c>
      <c r="J170" s="102">
        <f t="shared" si="6"/>
        <v>100</v>
      </c>
    </row>
    <row r="171" spans="1:10" ht="12.75" customHeight="1" hidden="1">
      <c r="A171" s="303"/>
      <c r="B171" s="307" t="s">
        <v>327</v>
      </c>
      <c r="C171" s="308">
        <v>992</v>
      </c>
      <c r="D171" s="300" t="s">
        <v>294</v>
      </c>
      <c r="E171" s="300" t="s">
        <v>228</v>
      </c>
      <c r="F171" s="300">
        <v>7950000</v>
      </c>
      <c r="G171" s="300"/>
      <c r="H171" s="309">
        <f>H173</f>
        <v>0</v>
      </c>
      <c r="I171" s="309">
        <f>I173</f>
        <v>0</v>
      </c>
      <c r="J171" s="309" t="e">
        <f>I171/H171*100</f>
        <v>#DIV/0!</v>
      </c>
    </row>
    <row r="172" spans="1:10" ht="12.75" hidden="1">
      <c r="A172" s="303"/>
      <c r="B172" s="307"/>
      <c r="C172" s="308"/>
      <c r="D172" s="300"/>
      <c r="E172" s="300"/>
      <c r="F172" s="300"/>
      <c r="G172" s="300"/>
      <c r="H172" s="309"/>
      <c r="I172" s="309"/>
      <c r="J172" s="309"/>
    </row>
    <row r="173" spans="1:10" ht="16.5" hidden="1">
      <c r="A173" s="99"/>
      <c r="B173" s="107" t="s">
        <v>328</v>
      </c>
      <c r="C173" s="106">
        <v>992</v>
      </c>
      <c r="D173" s="98" t="s">
        <v>294</v>
      </c>
      <c r="E173" s="98" t="s">
        <v>228</v>
      </c>
      <c r="F173" s="98">
        <v>7950200</v>
      </c>
      <c r="G173" s="98"/>
      <c r="H173" s="102">
        <f>H176+H182</f>
        <v>0</v>
      </c>
      <c r="I173" s="102">
        <f>I176+I182</f>
        <v>0</v>
      </c>
      <c r="J173" s="102" t="e">
        <f t="shared" si="6"/>
        <v>#DIV/0!</v>
      </c>
    </row>
    <row r="174" spans="1:10" ht="12.75" customHeight="1" hidden="1">
      <c r="A174" s="303"/>
      <c r="B174" s="307" t="s">
        <v>329</v>
      </c>
      <c r="C174" s="308">
        <v>992</v>
      </c>
      <c r="D174" s="98"/>
      <c r="E174" s="98"/>
      <c r="F174" s="98"/>
      <c r="G174" s="300"/>
      <c r="H174" s="102"/>
      <c r="I174" s="102"/>
      <c r="J174" s="102" t="e">
        <f t="shared" si="6"/>
        <v>#DIV/0!</v>
      </c>
    </row>
    <row r="175" spans="1:10" ht="16.5" hidden="1">
      <c r="A175" s="303"/>
      <c r="B175" s="307"/>
      <c r="C175" s="308"/>
      <c r="D175" s="98" t="s">
        <v>294</v>
      </c>
      <c r="E175" s="98" t="s">
        <v>228</v>
      </c>
      <c r="F175" s="98">
        <v>7950202</v>
      </c>
      <c r="G175" s="300"/>
      <c r="H175" s="102">
        <f>H176</f>
        <v>0</v>
      </c>
      <c r="I175" s="102">
        <f>I176</f>
        <v>0</v>
      </c>
      <c r="J175" s="102" t="e">
        <f t="shared" si="6"/>
        <v>#DIV/0!</v>
      </c>
    </row>
    <row r="176" spans="1:10" ht="33" hidden="1">
      <c r="A176" s="99"/>
      <c r="B176" s="105" t="s">
        <v>217</v>
      </c>
      <c r="C176" s="106">
        <v>992</v>
      </c>
      <c r="D176" s="98" t="s">
        <v>294</v>
      </c>
      <c r="E176" s="98" t="s">
        <v>228</v>
      </c>
      <c r="F176" s="98">
        <v>7950202</v>
      </c>
      <c r="G176" s="98" t="s">
        <v>232</v>
      </c>
      <c r="H176" s="102"/>
      <c r="I176" s="102"/>
      <c r="J176" s="102" t="e">
        <f t="shared" si="6"/>
        <v>#DIV/0!</v>
      </c>
    </row>
    <row r="177" spans="1:10" ht="46.5" customHeight="1" hidden="1">
      <c r="A177" s="99"/>
      <c r="B177" s="143" t="s">
        <v>330</v>
      </c>
      <c r="C177" s="106" t="s">
        <v>166</v>
      </c>
      <c r="D177" s="98" t="s">
        <v>294</v>
      </c>
      <c r="E177" s="98" t="s">
        <v>228</v>
      </c>
      <c r="F177" s="98" t="s">
        <v>331</v>
      </c>
      <c r="G177" s="98"/>
      <c r="H177" s="102">
        <f>H178</f>
        <v>0</v>
      </c>
      <c r="I177" s="102">
        <f>I178</f>
        <v>0</v>
      </c>
      <c r="J177" s="102" t="e">
        <f>I177/H177*100</f>
        <v>#DIV/0!</v>
      </c>
    </row>
    <row r="178" spans="1:10" ht="33" hidden="1">
      <c r="A178" s="99"/>
      <c r="B178" s="143" t="s">
        <v>174</v>
      </c>
      <c r="C178" s="106" t="s">
        <v>166</v>
      </c>
      <c r="D178" s="98" t="s">
        <v>294</v>
      </c>
      <c r="E178" s="98" t="s">
        <v>228</v>
      </c>
      <c r="F178" s="98" t="s">
        <v>331</v>
      </c>
      <c r="G178" s="98" t="s">
        <v>167</v>
      </c>
      <c r="H178" s="102">
        <v>0</v>
      </c>
      <c r="I178" s="102">
        <v>0</v>
      </c>
      <c r="J178" s="102" t="e">
        <f>I178/H178*100</f>
        <v>#DIV/0!</v>
      </c>
    </row>
    <row r="179" spans="1:10" ht="25.5" customHeight="1" hidden="1">
      <c r="A179" s="303"/>
      <c r="B179" s="307" t="s">
        <v>332</v>
      </c>
      <c r="C179" s="308">
        <v>992</v>
      </c>
      <c r="D179" s="300" t="s">
        <v>294</v>
      </c>
      <c r="E179" s="300" t="s">
        <v>228</v>
      </c>
      <c r="F179" s="300" t="s">
        <v>333</v>
      </c>
      <c r="G179" s="300"/>
      <c r="H179" s="306">
        <f>H181</f>
        <v>0</v>
      </c>
      <c r="I179" s="306">
        <f>I181</f>
        <v>0</v>
      </c>
      <c r="J179" s="306" t="e">
        <f>I179/H179*100</f>
        <v>#DIV/0!</v>
      </c>
    </row>
    <row r="180" spans="1:10" ht="16.5" customHeight="1" hidden="1">
      <c r="A180" s="303"/>
      <c r="B180" s="307"/>
      <c r="C180" s="308"/>
      <c r="D180" s="300"/>
      <c r="E180" s="300"/>
      <c r="F180" s="300"/>
      <c r="G180" s="300"/>
      <c r="H180" s="306"/>
      <c r="I180" s="306"/>
      <c r="J180" s="306"/>
    </row>
    <row r="181" spans="1:10" ht="32.25" customHeight="1" hidden="1">
      <c r="A181" s="99"/>
      <c r="B181" s="144" t="s">
        <v>334</v>
      </c>
      <c r="C181" s="106" t="s">
        <v>166</v>
      </c>
      <c r="D181" s="98" t="s">
        <v>294</v>
      </c>
      <c r="E181" s="98" t="s">
        <v>228</v>
      </c>
      <c r="F181" s="98" t="s">
        <v>335</v>
      </c>
      <c r="G181" s="98"/>
      <c r="H181" s="102">
        <f>H182</f>
        <v>0</v>
      </c>
      <c r="I181" s="102">
        <f>I182</f>
        <v>0</v>
      </c>
      <c r="J181" s="102" t="e">
        <f aca="true" t="shared" si="7" ref="J181:J186">I181/H181*100</f>
        <v>#DIV/0!</v>
      </c>
    </row>
    <row r="182" spans="1:10" ht="33" hidden="1">
      <c r="A182" s="99"/>
      <c r="B182" s="105" t="s">
        <v>174</v>
      </c>
      <c r="C182" s="106">
        <v>992</v>
      </c>
      <c r="D182" s="98" t="s">
        <v>294</v>
      </c>
      <c r="E182" s="98" t="s">
        <v>228</v>
      </c>
      <c r="F182" s="98" t="s">
        <v>335</v>
      </c>
      <c r="G182" s="98" t="s">
        <v>167</v>
      </c>
      <c r="H182" s="102">
        <v>0</v>
      </c>
      <c r="I182" s="102">
        <v>0</v>
      </c>
      <c r="J182" s="102" t="e">
        <f t="shared" si="7"/>
        <v>#DIV/0!</v>
      </c>
    </row>
    <row r="183" spans="1:10" ht="16.5">
      <c r="A183" s="99" t="s">
        <v>336</v>
      </c>
      <c r="B183" s="100" t="s">
        <v>337</v>
      </c>
      <c r="C183" s="101">
        <v>992</v>
      </c>
      <c r="D183" s="104" t="s">
        <v>183</v>
      </c>
      <c r="E183" s="104" t="s">
        <v>146</v>
      </c>
      <c r="F183" s="98"/>
      <c r="G183" s="98"/>
      <c r="H183" s="103">
        <f>H184</f>
        <v>15</v>
      </c>
      <c r="I183" s="103">
        <f>I184</f>
        <v>15</v>
      </c>
      <c r="J183" s="102">
        <f t="shared" si="7"/>
        <v>100</v>
      </c>
    </row>
    <row r="184" spans="1:10" ht="16.5">
      <c r="A184" s="99"/>
      <c r="B184" s="105" t="s">
        <v>338</v>
      </c>
      <c r="C184" s="106">
        <v>992</v>
      </c>
      <c r="D184" s="98" t="s">
        <v>183</v>
      </c>
      <c r="E184" s="98" t="s">
        <v>183</v>
      </c>
      <c r="F184" s="98"/>
      <c r="G184" s="98"/>
      <c r="H184" s="102">
        <f>H191</f>
        <v>15</v>
      </c>
      <c r="I184" s="102">
        <f>I191</f>
        <v>15</v>
      </c>
      <c r="J184" s="102">
        <f t="shared" si="7"/>
        <v>100</v>
      </c>
    </row>
    <row r="185" spans="1:10" ht="50.25" hidden="1">
      <c r="A185" s="99"/>
      <c r="B185" s="105" t="s">
        <v>332</v>
      </c>
      <c r="C185" s="106">
        <v>992</v>
      </c>
      <c r="D185" s="98" t="s">
        <v>183</v>
      </c>
      <c r="E185" s="98" t="s">
        <v>183</v>
      </c>
      <c r="F185" s="98" t="s">
        <v>333</v>
      </c>
      <c r="G185" s="98"/>
      <c r="H185" s="102">
        <f>H186</f>
        <v>0</v>
      </c>
      <c r="I185" s="102">
        <f>I186</f>
        <v>0</v>
      </c>
      <c r="J185" s="102" t="e">
        <f t="shared" si="7"/>
        <v>#DIV/0!</v>
      </c>
    </row>
    <row r="186" spans="1:10" ht="33" hidden="1">
      <c r="A186" s="99"/>
      <c r="B186" s="105" t="s">
        <v>339</v>
      </c>
      <c r="C186" s="106">
        <v>992</v>
      </c>
      <c r="D186" s="98" t="s">
        <v>183</v>
      </c>
      <c r="E186" s="98" t="s">
        <v>183</v>
      </c>
      <c r="F186" s="98" t="s">
        <v>340</v>
      </c>
      <c r="G186" s="98"/>
      <c r="H186" s="102">
        <f>H188</f>
        <v>0</v>
      </c>
      <c r="I186" s="102">
        <f>I188</f>
        <v>0</v>
      </c>
      <c r="J186" s="102" t="e">
        <f t="shared" si="7"/>
        <v>#DIV/0!</v>
      </c>
    </row>
    <row r="187" spans="1:10" ht="16.5" customHeight="1" hidden="1">
      <c r="A187" s="99"/>
      <c r="B187" s="105"/>
      <c r="C187" s="106"/>
      <c r="D187" s="98"/>
      <c r="E187" s="98"/>
      <c r="F187" s="98"/>
      <c r="G187" s="145"/>
      <c r="H187" s="102"/>
      <c r="I187" s="102"/>
      <c r="J187" s="102"/>
    </row>
    <row r="188" spans="1:10" ht="33" hidden="1">
      <c r="A188" s="99"/>
      <c r="B188" s="105" t="s">
        <v>174</v>
      </c>
      <c r="C188" s="106">
        <v>992</v>
      </c>
      <c r="D188" s="98" t="s">
        <v>183</v>
      </c>
      <c r="E188" s="98" t="s">
        <v>183</v>
      </c>
      <c r="F188" s="98" t="s">
        <v>340</v>
      </c>
      <c r="G188" s="98" t="s">
        <v>167</v>
      </c>
      <c r="H188" s="102">
        <v>0</v>
      </c>
      <c r="I188" s="102">
        <v>0</v>
      </c>
      <c r="J188" s="102" t="e">
        <f>I188/H188*100</f>
        <v>#DIV/0!</v>
      </c>
    </row>
    <row r="189" spans="1:10" ht="33" hidden="1">
      <c r="A189" s="99"/>
      <c r="B189" s="105" t="s">
        <v>341</v>
      </c>
      <c r="C189" s="106">
        <v>992</v>
      </c>
      <c r="D189" s="98" t="s">
        <v>183</v>
      </c>
      <c r="E189" s="98" t="s">
        <v>183</v>
      </c>
      <c r="F189" s="98" t="s">
        <v>342</v>
      </c>
      <c r="G189" s="98"/>
      <c r="H189" s="102">
        <f>H190</f>
        <v>0</v>
      </c>
      <c r="I189" s="102">
        <f>I190</f>
        <v>0</v>
      </c>
      <c r="J189" s="102" t="e">
        <f aca="true" t="shared" si="8" ref="J189:J251">I189/H189*100</f>
        <v>#DIV/0!</v>
      </c>
    </row>
    <row r="190" spans="1:10" ht="33" hidden="1">
      <c r="A190" s="99"/>
      <c r="B190" s="105" t="s">
        <v>174</v>
      </c>
      <c r="C190" s="106">
        <v>992</v>
      </c>
      <c r="D190" s="98" t="s">
        <v>183</v>
      </c>
      <c r="E190" s="98" t="s">
        <v>183</v>
      </c>
      <c r="F190" s="98" t="s">
        <v>342</v>
      </c>
      <c r="G190" s="98" t="s">
        <v>232</v>
      </c>
      <c r="H190" s="102">
        <v>0</v>
      </c>
      <c r="I190" s="102">
        <v>0</v>
      </c>
      <c r="J190" s="102" t="e">
        <f t="shared" si="8"/>
        <v>#DIV/0!</v>
      </c>
    </row>
    <row r="191" spans="1:10" ht="33">
      <c r="A191" s="99"/>
      <c r="B191" s="105" t="s">
        <v>343</v>
      </c>
      <c r="C191" s="106">
        <v>992</v>
      </c>
      <c r="D191" s="98" t="s">
        <v>183</v>
      </c>
      <c r="E191" s="98" t="s">
        <v>183</v>
      </c>
      <c r="F191" s="98" t="s">
        <v>344</v>
      </c>
      <c r="G191" s="98"/>
      <c r="H191" s="102">
        <f>H192</f>
        <v>15</v>
      </c>
      <c r="I191" s="102">
        <f>I192</f>
        <v>15</v>
      </c>
      <c r="J191" s="102">
        <f>I191/H191*100</f>
        <v>100</v>
      </c>
    </row>
    <row r="192" spans="1:10" ht="16.5">
      <c r="A192" s="99"/>
      <c r="B192" s="105" t="s">
        <v>199</v>
      </c>
      <c r="C192" s="106">
        <v>992</v>
      </c>
      <c r="D192" s="98" t="s">
        <v>183</v>
      </c>
      <c r="E192" s="98" t="s">
        <v>183</v>
      </c>
      <c r="F192" s="98" t="s">
        <v>345</v>
      </c>
      <c r="G192" s="98"/>
      <c r="H192" s="102">
        <f>H194</f>
        <v>15</v>
      </c>
      <c r="I192" s="102">
        <f>I194</f>
        <v>15</v>
      </c>
      <c r="J192" s="102">
        <f>I192/H192*100</f>
        <v>100</v>
      </c>
    </row>
    <row r="193" spans="1:10" ht="16.5" customHeight="1" hidden="1">
      <c r="A193" s="99"/>
      <c r="B193" s="105"/>
      <c r="C193" s="106"/>
      <c r="D193" s="98"/>
      <c r="E193" s="98"/>
      <c r="F193" s="98"/>
      <c r="G193" s="145"/>
      <c r="H193" s="102"/>
      <c r="I193" s="102"/>
      <c r="J193" s="102"/>
    </row>
    <row r="194" spans="1:10" ht="33">
      <c r="A194" s="99"/>
      <c r="B194" s="105" t="s">
        <v>174</v>
      </c>
      <c r="C194" s="106">
        <v>992</v>
      </c>
      <c r="D194" s="98" t="s">
        <v>183</v>
      </c>
      <c r="E194" s="98" t="s">
        <v>183</v>
      </c>
      <c r="F194" s="98" t="s">
        <v>345</v>
      </c>
      <c r="G194" s="98" t="s">
        <v>167</v>
      </c>
      <c r="H194" s="102">
        <v>15</v>
      </c>
      <c r="I194" s="102">
        <v>15</v>
      </c>
      <c r="J194" s="102">
        <f>I194/H194*100</f>
        <v>100</v>
      </c>
    </row>
    <row r="195" spans="1:10" ht="33">
      <c r="A195" s="99"/>
      <c r="B195" s="144" t="s">
        <v>346</v>
      </c>
      <c r="C195" s="106" t="s">
        <v>166</v>
      </c>
      <c r="D195" s="104" t="s">
        <v>347</v>
      </c>
      <c r="E195" s="104" t="s">
        <v>146</v>
      </c>
      <c r="F195" s="98" t="s">
        <v>348</v>
      </c>
      <c r="G195" s="98"/>
      <c r="H195" s="103">
        <f>H196+H236</f>
        <v>6791.287</v>
      </c>
      <c r="I195" s="103">
        <f>I196+I236</f>
        <v>6791.287</v>
      </c>
      <c r="J195" s="102">
        <f>I195/H195*100</f>
        <v>100</v>
      </c>
    </row>
    <row r="196" spans="1:10" ht="16.5">
      <c r="A196" s="96"/>
      <c r="B196" s="105" t="s">
        <v>349</v>
      </c>
      <c r="C196" s="106">
        <v>992</v>
      </c>
      <c r="D196" s="98" t="s">
        <v>347</v>
      </c>
      <c r="E196" s="98" t="s">
        <v>145</v>
      </c>
      <c r="F196" s="98"/>
      <c r="G196" s="98"/>
      <c r="H196" s="102">
        <f>H197+H211+H227+H234</f>
        <v>6553.287</v>
      </c>
      <c r="I196" s="102">
        <f>I197+I211+I227+I234</f>
        <v>6553.287</v>
      </c>
      <c r="J196" s="102">
        <f t="shared" si="8"/>
        <v>100</v>
      </c>
    </row>
    <row r="197" spans="1:10" ht="33">
      <c r="A197" s="99"/>
      <c r="B197" s="105" t="s">
        <v>350</v>
      </c>
      <c r="C197" s="106">
        <v>992</v>
      </c>
      <c r="D197" s="98" t="s">
        <v>347</v>
      </c>
      <c r="E197" s="98" t="s">
        <v>145</v>
      </c>
      <c r="F197" s="98" t="s">
        <v>351</v>
      </c>
      <c r="G197" s="98"/>
      <c r="H197" s="102">
        <f>H200+H207+H209+H205</f>
        <v>3971.457</v>
      </c>
      <c r="I197" s="102">
        <f>I200+I207+I209+I205</f>
        <v>3971.457</v>
      </c>
      <c r="J197" s="102">
        <f t="shared" si="8"/>
        <v>100</v>
      </c>
    </row>
    <row r="198" spans="1:10" ht="50.25" hidden="1">
      <c r="A198" s="99"/>
      <c r="B198" s="105" t="s">
        <v>352</v>
      </c>
      <c r="C198" s="106" t="s">
        <v>166</v>
      </c>
      <c r="D198" s="98" t="s">
        <v>347</v>
      </c>
      <c r="E198" s="98" t="s">
        <v>145</v>
      </c>
      <c r="F198" s="98" t="s">
        <v>353</v>
      </c>
      <c r="G198" s="98"/>
      <c r="H198" s="102">
        <f>H199</f>
        <v>0</v>
      </c>
      <c r="I198" s="102">
        <f>I199</f>
        <v>0</v>
      </c>
      <c r="J198" s="102" t="e">
        <f t="shared" si="8"/>
        <v>#DIV/0!</v>
      </c>
    </row>
    <row r="199" spans="1:10" ht="16.5" hidden="1">
      <c r="A199" s="99"/>
      <c r="B199" s="105" t="s">
        <v>354</v>
      </c>
      <c r="C199" s="106" t="s">
        <v>166</v>
      </c>
      <c r="D199" s="98" t="s">
        <v>347</v>
      </c>
      <c r="E199" s="98" t="s">
        <v>145</v>
      </c>
      <c r="F199" s="98" t="s">
        <v>353</v>
      </c>
      <c r="G199" s="98" t="s">
        <v>355</v>
      </c>
      <c r="H199" s="102"/>
      <c r="I199" s="102"/>
      <c r="J199" s="102" t="e">
        <f t="shared" si="8"/>
        <v>#DIV/0!</v>
      </c>
    </row>
    <row r="200" spans="1:10" ht="51.75" customHeight="1">
      <c r="A200" s="99"/>
      <c r="B200" s="105" t="s">
        <v>356</v>
      </c>
      <c r="C200" s="106">
        <v>992</v>
      </c>
      <c r="D200" s="98" t="s">
        <v>347</v>
      </c>
      <c r="E200" s="98" t="s">
        <v>145</v>
      </c>
      <c r="F200" s="98" t="s">
        <v>357</v>
      </c>
      <c r="G200" s="98"/>
      <c r="H200" s="102">
        <f>H201+H203</f>
        <v>2724.453</v>
      </c>
      <c r="I200" s="102">
        <f>I201+I203</f>
        <v>2724.453</v>
      </c>
      <c r="J200" s="102">
        <f t="shared" si="8"/>
        <v>100</v>
      </c>
    </row>
    <row r="201" spans="1:10" ht="17.25" customHeight="1">
      <c r="A201" s="303"/>
      <c r="B201" s="310" t="s">
        <v>358</v>
      </c>
      <c r="C201" s="308">
        <v>992</v>
      </c>
      <c r="D201" s="300" t="s">
        <v>347</v>
      </c>
      <c r="E201" s="300" t="s">
        <v>145</v>
      </c>
      <c r="F201" s="300" t="s">
        <v>357</v>
      </c>
      <c r="G201" s="300" t="s">
        <v>359</v>
      </c>
      <c r="H201" s="309">
        <v>2724.453</v>
      </c>
      <c r="I201" s="309">
        <v>2724.453</v>
      </c>
      <c r="J201" s="309">
        <f>I201/H201*100</f>
        <v>100</v>
      </c>
    </row>
    <row r="202" spans="1:10" ht="22.5" customHeight="1">
      <c r="A202" s="303"/>
      <c r="B202" s="310"/>
      <c r="C202" s="308"/>
      <c r="D202" s="300"/>
      <c r="E202" s="300"/>
      <c r="F202" s="300"/>
      <c r="G202" s="300"/>
      <c r="H202" s="309"/>
      <c r="I202" s="309"/>
      <c r="J202" s="309"/>
    </row>
    <row r="203" spans="1:10" ht="66.75">
      <c r="A203" s="99"/>
      <c r="B203" s="105" t="s">
        <v>360</v>
      </c>
      <c r="C203" s="106" t="s">
        <v>166</v>
      </c>
      <c r="D203" s="98" t="s">
        <v>347</v>
      </c>
      <c r="E203" s="98" t="s">
        <v>145</v>
      </c>
      <c r="F203" s="98" t="s">
        <v>361</v>
      </c>
      <c r="G203" s="98"/>
      <c r="H203" s="113">
        <f>H204</f>
        <v>0</v>
      </c>
      <c r="I203" s="113">
        <f>I204</f>
        <v>0</v>
      </c>
      <c r="J203" s="102" t="e">
        <f t="shared" si="8"/>
        <v>#DIV/0!</v>
      </c>
    </row>
    <row r="204" spans="1:10" ht="50.25">
      <c r="A204" s="99"/>
      <c r="B204" s="105" t="s">
        <v>362</v>
      </c>
      <c r="C204" s="106" t="s">
        <v>166</v>
      </c>
      <c r="D204" s="98" t="s">
        <v>347</v>
      </c>
      <c r="E204" s="98" t="s">
        <v>145</v>
      </c>
      <c r="F204" s="98" t="s">
        <v>361</v>
      </c>
      <c r="G204" s="98" t="s">
        <v>359</v>
      </c>
      <c r="H204" s="113">
        <v>0</v>
      </c>
      <c r="I204" s="113">
        <v>0</v>
      </c>
      <c r="J204" s="102" t="e">
        <f t="shared" si="8"/>
        <v>#DIV/0!</v>
      </c>
    </row>
    <row r="205" spans="1:10" ht="50.25">
      <c r="A205" s="99"/>
      <c r="B205" s="105" t="s">
        <v>299</v>
      </c>
      <c r="C205" s="106" t="s">
        <v>166</v>
      </c>
      <c r="D205" s="98" t="s">
        <v>347</v>
      </c>
      <c r="E205" s="98" t="s">
        <v>145</v>
      </c>
      <c r="F205" s="98" t="s">
        <v>599</v>
      </c>
      <c r="G205" s="98"/>
      <c r="H205" s="113">
        <f>H206</f>
        <v>100</v>
      </c>
      <c r="I205" s="113">
        <f>I206</f>
        <v>100</v>
      </c>
      <c r="J205" s="102">
        <f t="shared" si="8"/>
        <v>100</v>
      </c>
    </row>
    <row r="206" spans="1:10" ht="50.25">
      <c r="A206" s="99"/>
      <c r="B206" s="105" t="s">
        <v>362</v>
      </c>
      <c r="C206" s="106" t="s">
        <v>166</v>
      </c>
      <c r="D206" s="98" t="s">
        <v>347</v>
      </c>
      <c r="E206" s="98" t="s">
        <v>145</v>
      </c>
      <c r="F206" s="98" t="s">
        <v>599</v>
      </c>
      <c r="G206" s="98" t="s">
        <v>359</v>
      </c>
      <c r="H206" s="113">
        <v>100</v>
      </c>
      <c r="I206" s="113">
        <v>100</v>
      </c>
      <c r="J206" s="102">
        <f t="shared" si="8"/>
        <v>100</v>
      </c>
    </row>
    <row r="207" spans="1:10" ht="84.75" customHeight="1" hidden="1">
      <c r="A207" s="99"/>
      <c r="B207" s="105" t="s">
        <v>363</v>
      </c>
      <c r="C207" s="106" t="s">
        <v>166</v>
      </c>
      <c r="D207" s="98" t="s">
        <v>347</v>
      </c>
      <c r="E207" s="98" t="s">
        <v>145</v>
      </c>
      <c r="F207" s="98" t="s">
        <v>364</v>
      </c>
      <c r="G207" s="98"/>
      <c r="H207" s="102">
        <f>H208</f>
        <v>0</v>
      </c>
      <c r="I207" s="102">
        <f>I208</f>
        <v>0</v>
      </c>
      <c r="J207" s="102" t="e">
        <f t="shared" si="8"/>
        <v>#DIV/0!</v>
      </c>
    </row>
    <row r="208" spans="1:10" ht="45" customHeight="1" hidden="1">
      <c r="A208" s="99"/>
      <c r="B208" s="105" t="s">
        <v>358</v>
      </c>
      <c r="C208" s="106" t="s">
        <v>166</v>
      </c>
      <c r="D208" s="98" t="s">
        <v>347</v>
      </c>
      <c r="E208" s="98" t="s">
        <v>145</v>
      </c>
      <c r="F208" s="98" t="s">
        <v>364</v>
      </c>
      <c r="G208" s="98" t="s">
        <v>359</v>
      </c>
      <c r="H208" s="102">
        <v>0</v>
      </c>
      <c r="I208" s="102">
        <v>0</v>
      </c>
      <c r="J208" s="102" t="e">
        <f t="shared" si="8"/>
        <v>#DIV/0!</v>
      </c>
    </row>
    <row r="209" spans="1:10" ht="48.75" customHeight="1">
      <c r="A209" s="99"/>
      <c r="B209" s="105" t="s">
        <v>365</v>
      </c>
      <c r="C209" s="106" t="s">
        <v>166</v>
      </c>
      <c r="D209" s="98" t="s">
        <v>347</v>
      </c>
      <c r="E209" s="98" t="s">
        <v>145</v>
      </c>
      <c r="F209" s="98" t="s">
        <v>366</v>
      </c>
      <c r="G209" s="98"/>
      <c r="H209" s="102">
        <f>H210</f>
        <v>1147.004</v>
      </c>
      <c r="I209" s="102">
        <f>I210</f>
        <v>1147.004</v>
      </c>
      <c r="J209" s="102">
        <f>I209/H209*100</f>
        <v>100</v>
      </c>
    </row>
    <row r="210" spans="1:10" ht="45" customHeight="1">
      <c r="A210" s="99"/>
      <c r="B210" s="105" t="s">
        <v>358</v>
      </c>
      <c r="C210" s="106" t="s">
        <v>166</v>
      </c>
      <c r="D210" s="98" t="s">
        <v>347</v>
      </c>
      <c r="E210" s="98" t="s">
        <v>145</v>
      </c>
      <c r="F210" s="98" t="s">
        <v>366</v>
      </c>
      <c r="G210" s="98" t="s">
        <v>359</v>
      </c>
      <c r="H210" s="102">
        <v>1147.004</v>
      </c>
      <c r="I210" s="102">
        <v>1147.004</v>
      </c>
      <c r="J210" s="102">
        <f>I210/H210*100</f>
        <v>100</v>
      </c>
    </row>
    <row r="211" spans="1:10" ht="36.75" customHeight="1">
      <c r="A211" s="99"/>
      <c r="B211" s="105" t="s">
        <v>367</v>
      </c>
      <c r="C211" s="106">
        <v>992</v>
      </c>
      <c r="D211" s="98" t="s">
        <v>347</v>
      </c>
      <c r="E211" s="98" t="s">
        <v>145</v>
      </c>
      <c r="F211" s="98" t="s">
        <v>368</v>
      </c>
      <c r="G211" s="98"/>
      <c r="H211" s="102">
        <f>H212+H214+H219+H221+H223+H225</f>
        <v>2501.51</v>
      </c>
      <c r="I211" s="102">
        <f>I212+I214+I219+I221+I223+I225</f>
        <v>2501.51</v>
      </c>
      <c r="J211" s="102">
        <f t="shared" si="8"/>
        <v>100</v>
      </c>
    </row>
    <row r="212" spans="1:10" ht="75" customHeight="1">
      <c r="A212" s="99"/>
      <c r="B212" s="105" t="s">
        <v>369</v>
      </c>
      <c r="C212" s="106">
        <v>992</v>
      </c>
      <c r="D212" s="98" t="s">
        <v>347</v>
      </c>
      <c r="E212" s="98" t="s">
        <v>145</v>
      </c>
      <c r="F212" s="98" t="s">
        <v>370</v>
      </c>
      <c r="G212" s="98"/>
      <c r="H212" s="102">
        <f>H213</f>
        <v>1453.277</v>
      </c>
      <c r="I212" s="102">
        <f>I213</f>
        <v>1453.277</v>
      </c>
      <c r="J212" s="102">
        <f>I212/H212*100</f>
        <v>100</v>
      </c>
    </row>
    <row r="213" spans="1:10" ht="36" customHeight="1">
      <c r="A213" s="99"/>
      <c r="B213" s="105" t="s">
        <v>362</v>
      </c>
      <c r="C213" s="106">
        <v>992</v>
      </c>
      <c r="D213" s="98" t="s">
        <v>347</v>
      </c>
      <c r="E213" s="98" t="s">
        <v>145</v>
      </c>
      <c r="F213" s="98" t="s">
        <v>370</v>
      </c>
      <c r="G213" s="98" t="s">
        <v>359</v>
      </c>
      <c r="H213" s="102">
        <v>1453.277</v>
      </c>
      <c r="I213" s="102">
        <v>1453.277</v>
      </c>
      <c r="J213" s="102">
        <f t="shared" si="8"/>
        <v>100</v>
      </c>
    </row>
    <row r="214" spans="1:10" ht="66.75">
      <c r="A214" s="99"/>
      <c r="B214" s="105" t="s">
        <v>371</v>
      </c>
      <c r="C214" s="106">
        <v>992</v>
      </c>
      <c r="D214" s="98" t="s">
        <v>347</v>
      </c>
      <c r="E214" s="98" t="s">
        <v>145</v>
      </c>
      <c r="F214" s="98" t="s">
        <v>372</v>
      </c>
      <c r="G214" s="98"/>
      <c r="H214" s="102">
        <f>H215</f>
        <v>2.766</v>
      </c>
      <c r="I214" s="102">
        <f>I215</f>
        <v>2.766</v>
      </c>
      <c r="J214" s="102">
        <f t="shared" si="8"/>
        <v>100</v>
      </c>
    </row>
    <row r="215" spans="1:10" ht="37.5" customHeight="1">
      <c r="A215" s="99"/>
      <c r="B215" s="105" t="s">
        <v>358</v>
      </c>
      <c r="C215" s="106">
        <v>992</v>
      </c>
      <c r="D215" s="98" t="s">
        <v>347</v>
      </c>
      <c r="E215" s="98" t="s">
        <v>145</v>
      </c>
      <c r="F215" s="98" t="s">
        <v>372</v>
      </c>
      <c r="G215" s="98" t="s">
        <v>359</v>
      </c>
      <c r="H215" s="102">
        <v>2.766</v>
      </c>
      <c r="I215" s="102">
        <v>2.766</v>
      </c>
      <c r="J215" s="102">
        <f>I215/H215*100</f>
        <v>100</v>
      </c>
    </row>
    <row r="216" spans="1:10" ht="33" hidden="1">
      <c r="A216" s="99"/>
      <c r="B216" s="105" t="s">
        <v>373</v>
      </c>
      <c r="C216" s="106">
        <v>993</v>
      </c>
      <c r="D216" s="98" t="s">
        <v>347</v>
      </c>
      <c r="E216" s="98" t="s">
        <v>145</v>
      </c>
      <c r="F216" s="98" t="s">
        <v>374</v>
      </c>
      <c r="G216" s="98"/>
      <c r="H216" s="102">
        <f>H217</f>
        <v>0</v>
      </c>
      <c r="I216" s="102">
        <f>I217</f>
        <v>0</v>
      </c>
      <c r="J216" s="102" t="e">
        <f aca="true" t="shared" si="9" ref="J216:J226">I216/H216*100</f>
        <v>#DIV/0!</v>
      </c>
    </row>
    <row r="217" spans="1:10" ht="100.5" hidden="1">
      <c r="A217" s="99"/>
      <c r="B217" s="105" t="s">
        <v>375</v>
      </c>
      <c r="C217" s="106">
        <v>994</v>
      </c>
      <c r="D217" s="98" t="s">
        <v>347</v>
      </c>
      <c r="E217" s="98" t="s">
        <v>145</v>
      </c>
      <c r="F217" s="98" t="s">
        <v>376</v>
      </c>
      <c r="G217" s="98"/>
      <c r="H217" s="102">
        <f>H218</f>
        <v>0</v>
      </c>
      <c r="I217" s="102">
        <f>I218</f>
        <v>0</v>
      </c>
      <c r="J217" s="102" t="e">
        <f t="shared" si="9"/>
        <v>#DIV/0!</v>
      </c>
    </row>
    <row r="218" spans="1:10" ht="33" hidden="1">
      <c r="A218" s="99"/>
      <c r="B218" s="105" t="s">
        <v>217</v>
      </c>
      <c r="C218" s="106">
        <v>995</v>
      </c>
      <c r="D218" s="98" t="s">
        <v>347</v>
      </c>
      <c r="E218" s="98" t="s">
        <v>145</v>
      </c>
      <c r="F218" s="98" t="s">
        <v>376</v>
      </c>
      <c r="G218" s="98" t="s">
        <v>232</v>
      </c>
      <c r="H218" s="102">
        <v>0</v>
      </c>
      <c r="I218" s="102">
        <v>0</v>
      </c>
      <c r="J218" s="102" t="e">
        <f t="shared" si="9"/>
        <v>#DIV/0!</v>
      </c>
    </row>
    <row r="219" spans="1:10" ht="100.5" hidden="1">
      <c r="A219" s="99"/>
      <c r="B219" s="105" t="s">
        <v>377</v>
      </c>
      <c r="C219" s="106" t="s">
        <v>166</v>
      </c>
      <c r="D219" s="98" t="s">
        <v>347</v>
      </c>
      <c r="E219" s="98" t="s">
        <v>145</v>
      </c>
      <c r="F219" s="98" t="s">
        <v>378</v>
      </c>
      <c r="G219" s="98"/>
      <c r="H219" s="102">
        <f>H220</f>
        <v>0</v>
      </c>
      <c r="I219" s="102">
        <f>I220</f>
        <v>0</v>
      </c>
      <c r="J219" s="102" t="e">
        <f t="shared" si="9"/>
        <v>#DIV/0!</v>
      </c>
    </row>
    <row r="220" spans="1:10" ht="50.25" hidden="1">
      <c r="A220" s="99"/>
      <c r="B220" s="105" t="s">
        <v>379</v>
      </c>
      <c r="C220" s="106" t="s">
        <v>166</v>
      </c>
      <c r="D220" s="98" t="s">
        <v>347</v>
      </c>
      <c r="E220" s="98" t="s">
        <v>145</v>
      </c>
      <c r="F220" s="98" t="s">
        <v>378</v>
      </c>
      <c r="G220" s="98" t="s">
        <v>359</v>
      </c>
      <c r="H220" s="102">
        <v>0</v>
      </c>
      <c r="I220" s="102">
        <v>0</v>
      </c>
      <c r="J220" s="102" t="e">
        <f t="shared" si="9"/>
        <v>#DIV/0!</v>
      </c>
    </row>
    <row r="221" spans="1:10" ht="50.25" hidden="1">
      <c r="A221" s="99"/>
      <c r="B221" s="105" t="s">
        <v>380</v>
      </c>
      <c r="C221" s="106" t="s">
        <v>166</v>
      </c>
      <c r="D221" s="98" t="s">
        <v>347</v>
      </c>
      <c r="E221" s="98" t="s">
        <v>145</v>
      </c>
      <c r="F221" s="98" t="s">
        <v>381</v>
      </c>
      <c r="G221" s="98"/>
      <c r="H221" s="102">
        <f>H222</f>
        <v>0</v>
      </c>
      <c r="I221" s="102">
        <f>I222</f>
        <v>0</v>
      </c>
      <c r="J221" s="102" t="e">
        <f t="shared" si="9"/>
        <v>#DIV/0!</v>
      </c>
    </row>
    <row r="222" spans="1:10" ht="50.25" hidden="1">
      <c r="A222" s="99"/>
      <c r="B222" s="105" t="s">
        <v>379</v>
      </c>
      <c r="C222" s="106" t="s">
        <v>166</v>
      </c>
      <c r="D222" s="98" t="s">
        <v>347</v>
      </c>
      <c r="E222" s="98" t="s">
        <v>145</v>
      </c>
      <c r="F222" s="98" t="s">
        <v>381</v>
      </c>
      <c r="G222" s="98" t="s">
        <v>359</v>
      </c>
      <c r="H222" s="102">
        <v>0</v>
      </c>
      <c r="I222" s="102">
        <v>0</v>
      </c>
      <c r="J222" s="102" t="e">
        <f t="shared" si="9"/>
        <v>#DIV/0!</v>
      </c>
    </row>
    <row r="223" spans="1:10" ht="16.5">
      <c r="A223" s="99"/>
      <c r="B223" s="105" t="s">
        <v>600</v>
      </c>
      <c r="C223" s="106" t="s">
        <v>166</v>
      </c>
      <c r="D223" s="98" t="s">
        <v>347</v>
      </c>
      <c r="E223" s="98" t="s">
        <v>145</v>
      </c>
      <c r="F223" s="98" t="s">
        <v>601</v>
      </c>
      <c r="G223" s="98"/>
      <c r="H223" s="102">
        <f>H224</f>
        <v>322.111</v>
      </c>
      <c r="I223" s="102">
        <f>I224</f>
        <v>322.111</v>
      </c>
      <c r="J223" s="102">
        <f t="shared" si="9"/>
        <v>100</v>
      </c>
    </row>
    <row r="224" spans="1:10" ht="50.25">
      <c r="A224" s="99"/>
      <c r="B224" s="105" t="s">
        <v>379</v>
      </c>
      <c r="C224" s="106" t="s">
        <v>166</v>
      </c>
      <c r="D224" s="98" t="s">
        <v>347</v>
      </c>
      <c r="E224" s="98" t="s">
        <v>145</v>
      </c>
      <c r="F224" s="98" t="s">
        <v>601</v>
      </c>
      <c r="G224" s="98" t="s">
        <v>359</v>
      </c>
      <c r="H224" s="102">
        <v>322.111</v>
      </c>
      <c r="I224" s="102">
        <v>322.111</v>
      </c>
      <c r="J224" s="102">
        <f t="shared" si="9"/>
        <v>100</v>
      </c>
    </row>
    <row r="225" spans="1:10" ht="50.25">
      <c r="A225" s="99"/>
      <c r="B225" s="105" t="s">
        <v>382</v>
      </c>
      <c r="C225" s="106" t="s">
        <v>166</v>
      </c>
      <c r="D225" s="98" t="s">
        <v>347</v>
      </c>
      <c r="E225" s="98" t="s">
        <v>145</v>
      </c>
      <c r="F225" s="98" t="s">
        <v>383</v>
      </c>
      <c r="G225" s="98"/>
      <c r="H225" s="102">
        <f>H226</f>
        <v>723.356</v>
      </c>
      <c r="I225" s="102">
        <f>I226</f>
        <v>723.356</v>
      </c>
      <c r="J225" s="102">
        <f t="shared" si="9"/>
        <v>100</v>
      </c>
    </row>
    <row r="226" spans="1:10" ht="50.25">
      <c r="A226" s="99"/>
      <c r="B226" s="105" t="s">
        <v>379</v>
      </c>
      <c r="C226" s="106" t="s">
        <v>166</v>
      </c>
      <c r="D226" s="98" t="s">
        <v>347</v>
      </c>
      <c r="E226" s="98" t="s">
        <v>145</v>
      </c>
      <c r="F226" s="98" t="s">
        <v>383</v>
      </c>
      <c r="G226" s="98" t="s">
        <v>359</v>
      </c>
      <c r="H226" s="102">
        <v>723.356</v>
      </c>
      <c r="I226" s="102">
        <v>723.356</v>
      </c>
      <c r="J226" s="102">
        <f t="shared" si="9"/>
        <v>100</v>
      </c>
    </row>
    <row r="227" spans="1:10" ht="54.75" customHeight="1">
      <c r="A227" s="99"/>
      <c r="B227" s="105" t="s">
        <v>384</v>
      </c>
      <c r="C227" s="106">
        <v>992</v>
      </c>
      <c r="D227" s="98" t="s">
        <v>347</v>
      </c>
      <c r="E227" s="98" t="s">
        <v>145</v>
      </c>
      <c r="F227" s="98" t="s">
        <v>385</v>
      </c>
      <c r="G227" s="98"/>
      <c r="H227" s="102">
        <f>H232+H230+H228</f>
        <v>80.32</v>
      </c>
      <c r="I227" s="102">
        <f>I232+I230+I228</f>
        <v>80.32</v>
      </c>
      <c r="J227" s="102">
        <f t="shared" si="8"/>
        <v>100</v>
      </c>
    </row>
    <row r="228" spans="1:10" ht="50.25" hidden="1">
      <c r="A228" s="99"/>
      <c r="B228" s="105" t="s">
        <v>386</v>
      </c>
      <c r="C228" s="106" t="s">
        <v>166</v>
      </c>
      <c r="D228" s="98" t="s">
        <v>347</v>
      </c>
      <c r="E228" s="98" t="s">
        <v>145</v>
      </c>
      <c r="F228" s="98" t="s">
        <v>387</v>
      </c>
      <c r="G228" s="98"/>
      <c r="H228" s="102">
        <f>H229</f>
        <v>0</v>
      </c>
      <c r="I228" s="102">
        <f>I229</f>
        <v>0</v>
      </c>
      <c r="J228" s="102" t="e">
        <f t="shared" si="8"/>
        <v>#DIV/0!</v>
      </c>
    </row>
    <row r="229" spans="1:10" ht="16.5" hidden="1">
      <c r="A229" s="99"/>
      <c r="B229" s="105" t="s">
        <v>388</v>
      </c>
      <c r="C229" s="106" t="s">
        <v>166</v>
      </c>
      <c r="D229" s="98" t="s">
        <v>347</v>
      </c>
      <c r="E229" s="98" t="s">
        <v>145</v>
      </c>
      <c r="F229" s="98" t="s">
        <v>387</v>
      </c>
      <c r="G229" s="98" t="s">
        <v>389</v>
      </c>
      <c r="H229" s="102"/>
      <c r="I229" s="102"/>
      <c r="J229" s="102" t="e">
        <f t="shared" si="8"/>
        <v>#DIV/0!</v>
      </c>
    </row>
    <row r="230" spans="1:10" ht="33" hidden="1">
      <c r="A230" s="99"/>
      <c r="B230" s="105" t="s">
        <v>390</v>
      </c>
      <c r="C230" s="106" t="s">
        <v>166</v>
      </c>
      <c r="D230" s="98" t="s">
        <v>347</v>
      </c>
      <c r="E230" s="98" t="s">
        <v>145</v>
      </c>
      <c r="F230" s="98" t="s">
        <v>387</v>
      </c>
      <c r="G230" s="98"/>
      <c r="H230" s="102">
        <f>H231</f>
        <v>0</v>
      </c>
      <c r="I230" s="102">
        <f>I231</f>
        <v>0</v>
      </c>
      <c r="J230" s="102" t="e">
        <f t="shared" si="8"/>
        <v>#DIV/0!</v>
      </c>
    </row>
    <row r="231" spans="1:10" ht="33" hidden="1">
      <c r="A231" s="99"/>
      <c r="B231" s="105" t="s">
        <v>391</v>
      </c>
      <c r="C231" s="106" t="s">
        <v>166</v>
      </c>
      <c r="D231" s="98" t="s">
        <v>347</v>
      </c>
      <c r="E231" s="98" t="s">
        <v>145</v>
      </c>
      <c r="F231" s="98" t="s">
        <v>387</v>
      </c>
      <c r="G231" s="98" t="s">
        <v>392</v>
      </c>
      <c r="H231" s="102"/>
      <c r="I231" s="102"/>
      <c r="J231" s="102" t="e">
        <f t="shared" si="8"/>
        <v>#DIV/0!</v>
      </c>
    </row>
    <row r="232" spans="1:10" ht="33" customHeight="1">
      <c r="A232" s="99"/>
      <c r="B232" s="105" t="s">
        <v>393</v>
      </c>
      <c r="C232" s="106">
        <v>992</v>
      </c>
      <c r="D232" s="98" t="s">
        <v>347</v>
      </c>
      <c r="E232" s="98" t="s">
        <v>145</v>
      </c>
      <c r="F232" s="98" t="s">
        <v>394</v>
      </c>
      <c r="G232" s="98"/>
      <c r="H232" s="102">
        <f>H233</f>
        <v>80.32</v>
      </c>
      <c r="I232" s="102">
        <f>I233</f>
        <v>80.32</v>
      </c>
      <c r="J232" s="102">
        <f t="shared" si="8"/>
        <v>100</v>
      </c>
    </row>
    <row r="233" spans="1:10" ht="50.25">
      <c r="A233" s="99"/>
      <c r="B233" s="105" t="s">
        <v>362</v>
      </c>
      <c r="C233" s="106">
        <v>992</v>
      </c>
      <c r="D233" s="98" t="s">
        <v>347</v>
      </c>
      <c r="E233" s="98" t="s">
        <v>145</v>
      </c>
      <c r="F233" s="98" t="s">
        <v>394</v>
      </c>
      <c r="G233" s="98" t="s">
        <v>359</v>
      </c>
      <c r="H233" s="102">
        <v>80.32</v>
      </c>
      <c r="I233" s="102">
        <v>80.32</v>
      </c>
      <c r="J233" s="102">
        <f t="shared" si="8"/>
        <v>100</v>
      </c>
    </row>
    <row r="234" spans="1:10" ht="103.5" customHeight="1" hidden="1">
      <c r="A234" s="99"/>
      <c r="B234" s="105" t="s">
        <v>395</v>
      </c>
      <c r="C234" s="106">
        <v>992</v>
      </c>
      <c r="D234" s="98" t="s">
        <v>347</v>
      </c>
      <c r="E234" s="98" t="s">
        <v>145</v>
      </c>
      <c r="F234" s="98" t="s">
        <v>396</v>
      </c>
      <c r="G234" s="98"/>
      <c r="H234" s="102">
        <f>H235</f>
        <v>0</v>
      </c>
      <c r="I234" s="102">
        <f>I235</f>
        <v>0</v>
      </c>
      <c r="J234" s="102" t="e">
        <f t="shared" si="8"/>
        <v>#DIV/0!</v>
      </c>
    </row>
    <row r="235" spans="1:10" ht="33" hidden="1">
      <c r="A235" s="99"/>
      <c r="B235" s="105" t="s">
        <v>165</v>
      </c>
      <c r="C235" s="106">
        <v>992</v>
      </c>
      <c r="D235" s="98" t="s">
        <v>347</v>
      </c>
      <c r="E235" s="98" t="s">
        <v>145</v>
      </c>
      <c r="F235" s="98" t="s">
        <v>396</v>
      </c>
      <c r="G235" s="98" t="s">
        <v>167</v>
      </c>
      <c r="H235" s="102">
        <v>0</v>
      </c>
      <c r="I235" s="102">
        <v>0</v>
      </c>
      <c r="J235" s="102" t="e">
        <f t="shared" si="8"/>
        <v>#DIV/0!</v>
      </c>
    </row>
    <row r="236" spans="1:10" ht="17.25">
      <c r="A236" s="99"/>
      <c r="B236" s="146" t="s">
        <v>397</v>
      </c>
      <c r="C236" s="106" t="s">
        <v>166</v>
      </c>
      <c r="D236" s="98" t="s">
        <v>347</v>
      </c>
      <c r="E236" s="98" t="s">
        <v>158</v>
      </c>
      <c r="F236" s="98"/>
      <c r="G236" s="98"/>
      <c r="H236" s="102">
        <f>H237</f>
        <v>238</v>
      </c>
      <c r="I236" s="102">
        <f>I237</f>
        <v>238</v>
      </c>
      <c r="J236" s="102">
        <f t="shared" si="8"/>
        <v>100</v>
      </c>
    </row>
    <row r="237" spans="1:10" ht="50.25">
      <c r="A237" s="99"/>
      <c r="B237" s="105" t="s">
        <v>398</v>
      </c>
      <c r="C237" s="106" t="s">
        <v>166</v>
      </c>
      <c r="D237" s="98" t="s">
        <v>347</v>
      </c>
      <c r="E237" s="98" t="s">
        <v>158</v>
      </c>
      <c r="F237" s="98" t="s">
        <v>399</v>
      </c>
      <c r="G237" s="98"/>
      <c r="H237" s="102">
        <f>H238</f>
        <v>238</v>
      </c>
      <c r="I237" s="102">
        <f>I238</f>
        <v>238</v>
      </c>
      <c r="J237" s="102">
        <f t="shared" si="8"/>
        <v>100</v>
      </c>
    </row>
    <row r="238" spans="1:10" ht="50.25">
      <c r="A238" s="99"/>
      <c r="B238" s="105" t="s">
        <v>362</v>
      </c>
      <c r="C238" s="106" t="s">
        <v>166</v>
      </c>
      <c r="D238" s="98" t="s">
        <v>347</v>
      </c>
      <c r="E238" s="98" t="s">
        <v>158</v>
      </c>
      <c r="F238" s="98" t="s">
        <v>400</v>
      </c>
      <c r="G238" s="98" t="s">
        <v>167</v>
      </c>
      <c r="H238" s="102">
        <v>238</v>
      </c>
      <c r="I238" s="102">
        <v>238</v>
      </c>
      <c r="J238" s="102">
        <f t="shared" si="8"/>
        <v>100</v>
      </c>
    </row>
    <row r="239" spans="1:10" ht="16.5" hidden="1">
      <c r="A239" s="99"/>
      <c r="B239" s="100" t="s">
        <v>401</v>
      </c>
      <c r="C239" s="106" t="s">
        <v>166</v>
      </c>
      <c r="D239" s="104" t="s">
        <v>402</v>
      </c>
      <c r="E239" s="104" t="s">
        <v>146</v>
      </c>
      <c r="F239" s="98"/>
      <c r="G239" s="98"/>
      <c r="H239" s="103">
        <f aca="true" t="shared" si="10" ref="H239:I242">H240</f>
        <v>0</v>
      </c>
      <c r="I239" s="103">
        <f t="shared" si="10"/>
        <v>0</v>
      </c>
      <c r="J239" s="103" t="e">
        <f t="shared" si="8"/>
        <v>#DIV/0!</v>
      </c>
    </row>
    <row r="240" spans="1:10" ht="16.5" hidden="1">
      <c r="A240" s="99"/>
      <c r="B240" s="105" t="s">
        <v>403</v>
      </c>
      <c r="C240" s="106" t="s">
        <v>166</v>
      </c>
      <c r="D240" s="98" t="s">
        <v>402</v>
      </c>
      <c r="E240" s="98" t="s">
        <v>228</v>
      </c>
      <c r="F240" s="98"/>
      <c r="G240" s="98"/>
      <c r="H240" s="102">
        <f t="shared" si="10"/>
        <v>0</v>
      </c>
      <c r="I240" s="102">
        <f t="shared" si="10"/>
        <v>0</v>
      </c>
      <c r="J240" s="102" t="e">
        <f t="shared" si="8"/>
        <v>#DIV/0!</v>
      </c>
    </row>
    <row r="241" spans="1:10" ht="16.5" hidden="1">
      <c r="A241" s="99"/>
      <c r="B241" s="105" t="s">
        <v>404</v>
      </c>
      <c r="C241" s="106" t="s">
        <v>166</v>
      </c>
      <c r="D241" s="98" t="s">
        <v>402</v>
      </c>
      <c r="E241" s="98" t="s">
        <v>228</v>
      </c>
      <c r="F241" s="98" t="s">
        <v>405</v>
      </c>
      <c r="G241" s="98"/>
      <c r="H241" s="102">
        <f t="shared" si="10"/>
        <v>0</v>
      </c>
      <c r="I241" s="102">
        <f t="shared" si="10"/>
        <v>0</v>
      </c>
      <c r="J241" s="102" t="e">
        <f t="shared" si="8"/>
        <v>#DIV/0!</v>
      </c>
    </row>
    <row r="242" spans="1:10" ht="48" customHeight="1" hidden="1">
      <c r="A242" s="99"/>
      <c r="B242" s="105" t="s">
        <v>362</v>
      </c>
      <c r="C242" s="106" t="s">
        <v>166</v>
      </c>
      <c r="D242" s="98" t="s">
        <v>402</v>
      </c>
      <c r="E242" s="98" t="s">
        <v>228</v>
      </c>
      <c r="F242" s="98" t="s">
        <v>406</v>
      </c>
      <c r="G242" s="98"/>
      <c r="H242" s="102">
        <f t="shared" si="10"/>
        <v>0</v>
      </c>
      <c r="I242" s="102">
        <f t="shared" si="10"/>
        <v>0</v>
      </c>
      <c r="J242" s="102" t="e">
        <f t="shared" si="8"/>
        <v>#DIV/0!</v>
      </c>
    </row>
    <row r="243" spans="1:10" ht="33" customHeight="1" hidden="1">
      <c r="A243" s="99"/>
      <c r="B243" s="105" t="s">
        <v>407</v>
      </c>
      <c r="C243" s="106">
        <v>992</v>
      </c>
      <c r="D243" s="98" t="s">
        <v>402</v>
      </c>
      <c r="E243" s="98" t="s">
        <v>228</v>
      </c>
      <c r="F243" s="98" t="s">
        <v>406</v>
      </c>
      <c r="G243" s="98" t="s">
        <v>167</v>
      </c>
      <c r="H243" s="102">
        <v>0</v>
      </c>
      <c r="I243" s="102">
        <v>0</v>
      </c>
      <c r="J243" s="102" t="e">
        <f t="shared" si="8"/>
        <v>#DIV/0!</v>
      </c>
    </row>
    <row r="244" spans="1:10" ht="16.5" hidden="1">
      <c r="A244" s="99" t="s">
        <v>408</v>
      </c>
      <c r="B244" s="100" t="s">
        <v>401</v>
      </c>
      <c r="C244" s="101">
        <v>992</v>
      </c>
      <c r="D244" s="104">
        <v>10</v>
      </c>
      <c r="E244" s="104" t="s">
        <v>146</v>
      </c>
      <c r="F244" s="98"/>
      <c r="G244" s="98"/>
      <c r="H244" s="103">
        <f>H250+H245</f>
        <v>0</v>
      </c>
      <c r="I244" s="103">
        <f>I250+I245</f>
        <v>0</v>
      </c>
      <c r="J244" s="102" t="e">
        <f t="shared" si="8"/>
        <v>#DIV/0!</v>
      </c>
    </row>
    <row r="245" spans="1:10" ht="16.5" hidden="1">
      <c r="A245" s="99"/>
      <c r="B245" s="105" t="s">
        <v>409</v>
      </c>
      <c r="C245" s="106" t="s">
        <v>166</v>
      </c>
      <c r="D245" s="98" t="s">
        <v>402</v>
      </c>
      <c r="E245" s="98" t="s">
        <v>145</v>
      </c>
      <c r="F245" s="98"/>
      <c r="G245" s="98"/>
      <c r="H245" s="102">
        <f aca="true" t="shared" si="11" ref="H245:I248">H246</f>
        <v>0</v>
      </c>
      <c r="I245" s="102">
        <f t="shared" si="11"/>
        <v>0</v>
      </c>
      <c r="J245" s="102" t="e">
        <f t="shared" si="8"/>
        <v>#DIV/0!</v>
      </c>
    </row>
    <row r="246" spans="1:10" ht="33" hidden="1">
      <c r="A246" s="99"/>
      <c r="B246" s="105" t="s">
        <v>410</v>
      </c>
      <c r="C246" s="106" t="s">
        <v>166</v>
      </c>
      <c r="D246" s="98" t="s">
        <v>402</v>
      </c>
      <c r="E246" s="98" t="s">
        <v>145</v>
      </c>
      <c r="F246" s="98" t="s">
        <v>411</v>
      </c>
      <c r="G246" s="98"/>
      <c r="H246" s="102">
        <f t="shared" si="11"/>
        <v>0</v>
      </c>
      <c r="I246" s="102">
        <f t="shared" si="11"/>
        <v>0</v>
      </c>
      <c r="J246" s="102" t="e">
        <f t="shared" si="8"/>
        <v>#DIV/0!</v>
      </c>
    </row>
    <row r="247" spans="1:10" s="147" customFormat="1" ht="117" hidden="1">
      <c r="A247" s="96"/>
      <c r="B247" s="105" t="s">
        <v>412</v>
      </c>
      <c r="C247" s="106" t="s">
        <v>166</v>
      </c>
      <c r="D247" s="98" t="s">
        <v>402</v>
      </c>
      <c r="E247" s="98" t="s">
        <v>145</v>
      </c>
      <c r="F247" s="98" t="s">
        <v>413</v>
      </c>
      <c r="G247" s="98"/>
      <c r="H247" s="102">
        <f t="shared" si="11"/>
        <v>0</v>
      </c>
      <c r="I247" s="102">
        <f t="shared" si="11"/>
        <v>0</v>
      </c>
      <c r="J247" s="102" t="e">
        <f t="shared" si="8"/>
        <v>#DIV/0!</v>
      </c>
    </row>
    <row r="248" spans="1:10" s="147" customFormat="1" ht="33" hidden="1">
      <c r="A248" s="96"/>
      <c r="B248" s="105" t="s">
        <v>414</v>
      </c>
      <c r="C248" s="106" t="s">
        <v>166</v>
      </c>
      <c r="D248" s="98" t="s">
        <v>402</v>
      </c>
      <c r="E248" s="98" t="s">
        <v>145</v>
      </c>
      <c r="F248" s="98" t="s">
        <v>415</v>
      </c>
      <c r="G248" s="98"/>
      <c r="H248" s="102">
        <f t="shared" si="11"/>
        <v>0</v>
      </c>
      <c r="I248" s="102">
        <f t="shared" si="11"/>
        <v>0</v>
      </c>
      <c r="J248" s="102" t="e">
        <f t="shared" si="8"/>
        <v>#DIV/0!</v>
      </c>
    </row>
    <row r="249" spans="1:10" s="147" customFormat="1" ht="33" hidden="1">
      <c r="A249" s="96"/>
      <c r="B249" s="105" t="s">
        <v>416</v>
      </c>
      <c r="C249" s="106" t="s">
        <v>166</v>
      </c>
      <c r="D249" s="98" t="s">
        <v>402</v>
      </c>
      <c r="E249" s="98" t="s">
        <v>145</v>
      </c>
      <c r="F249" s="98" t="s">
        <v>415</v>
      </c>
      <c r="G249" s="98" t="s">
        <v>417</v>
      </c>
      <c r="H249" s="102">
        <f>68-68</f>
        <v>0</v>
      </c>
      <c r="I249" s="102">
        <f>68-68</f>
        <v>0</v>
      </c>
      <c r="J249" s="102" t="e">
        <f t="shared" si="8"/>
        <v>#DIV/0!</v>
      </c>
    </row>
    <row r="250" spans="1:10" ht="16.5" hidden="1">
      <c r="A250" s="99"/>
      <c r="B250" s="105" t="s">
        <v>403</v>
      </c>
      <c r="C250" s="106">
        <v>992</v>
      </c>
      <c r="D250" s="98">
        <v>10</v>
      </c>
      <c r="E250" s="98" t="s">
        <v>228</v>
      </c>
      <c r="F250" s="98"/>
      <c r="G250" s="98"/>
      <c r="H250" s="102">
        <f>H251</f>
        <v>0</v>
      </c>
      <c r="I250" s="102">
        <f>I251</f>
        <v>0</v>
      </c>
      <c r="J250" s="102" t="e">
        <f t="shared" si="8"/>
        <v>#DIV/0!</v>
      </c>
    </row>
    <row r="251" spans="1:10" ht="16.5" hidden="1">
      <c r="A251" s="99"/>
      <c r="B251" s="105" t="s">
        <v>418</v>
      </c>
      <c r="C251" s="106">
        <v>992</v>
      </c>
      <c r="D251" s="98">
        <v>10</v>
      </c>
      <c r="E251" s="98" t="s">
        <v>228</v>
      </c>
      <c r="F251" s="98" t="s">
        <v>419</v>
      </c>
      <c r="G251" s="98"/>
      <c r="H251" s="102">
        <f>H252</f>
        <v>0</v>
      </c>
      <c r="I251" s="102">
        <f>I252</f>
        <v>0</v>
      </c>
      <c r="J251" s="102" t="e">
        <f t="shared" si="8"/>
        <v>#DIV/0!</v>
      </c>
    </row>
    <row r="252" spans="1:10" ht="16.5" customHeight="1" hidden="1">
      <c r="A252" s="303"/>
      <c r="B252" s="307" t="s">
        <v>420</v>
      </c>
      <c r="C252" s="308">
        <v>992</v>
      </c>
      <c r="D252" s="300">
        <v>10</v>
      </c>
      <c r="E252" s="300" t="s">
        <v>228</v>
      </c>
      <c r="F252" s="300" t="s">
        <v>419</v>
      </c>
      <c r="G252" s="300" t="s">
        <v>421</v>
      </c>
      <c r="H252" s="306">
        <v>0</v>
      </c>
      <c r="I252" s="306">
        <v>0</v>
      </c>
      <c r="J252" s="306" t="e">
        <f>I252/H252*100</f>
        <v>#DIV/0!</v>
      </c>
    </row>
    <row r="253" spans="1:10" ht="17.25" customHeight="1" hidden="1">
      <c r="A253" s="303"/>
      <c r="B253" s="307"/>
      <c r="C253" s="308"/>
      <c r="D253" s="300"/>
      <c r="E253" s="300"/>
      <c r="F253" s="300"/>
      <c r="G253" s="300"/>
      <c r="H253" s="306"/>
      <c r="I253" s="306"/>
      <c r="J253" s="306"/>
    </row>
    <row r="254" spans="1:10" ht="16.5" hidden="1">
      <c r="A254" s="99"/>
      <c r="B254" s="107" t="s">
        <v>422</v>
      </c>
      <c r="C254" s="106" t="s">
        <v>166</v>
      </c>
      <c r="D254" s="98" t="s">
        <v>402</v>
      </c>
      <c r="E254" s="98" t="s">
        <v>228</v>
      </c>
      <c r="F254" s="98" t="s">
        <v>423</v>
      </c>
      <c r="G254" s="98"/>
      <c r="H254" s="102">
        <f>H255</f>
        <v>0</v>
      </c>
      <c r="I254" s="102">
        <f>I255</f>
        <v>0</v>
      </c>
      <c r="J254" s="102" t="e">
        <f aca="true" t="shared" si="12" ref="J254:J272">I254/H254*100</f>
        <v>#DIV/0!</v>
      </c>
    </row>
    <row r="255" spans="1:10" ht="16.5" hidden="1">
      <c r="A255" s="99"/>
      <c r="B255" s="107" t="s">
        <v>424</v>
      </c>
      <c r="C255" s="106" t="s">
        <v>166</v>
      </c>
      <c r="D255" s="98" t="s">
        <v>402</v>
      </c>
      <c r="E255" s="98" t="s">
        <v>228</v>
      </c>
      <c r="F255" s="98" t="s">
        <v>423</v>
      </c>
      <c r="G255" s="98" t="s">
        <v>425</v>
      </c>
      <c r="H255" s="102"/>
      <c r="I255" s="102"/>
      <c r="J255" s="102" t="e">
        <f t="shared" si="12"/>
        <v>#DIV/0!</v>
      </c>
    </row>
    <row r="256" spans="1:10" ht="16.5">
      <c r="A256" s="99" t="s">
        <v>426</v>
      </c>
      <c r="B256" s="100" t="s">
        <v>427</v>
      </c>
      <c r="C256" s="101">
        <v>992</v>
      </c>
      <c r="D256" s="104">
        <v>11</v>
      </c>
      <c r="E256" s="104" t="s">
        <v>146</v>
      </c>
      <c r="F256" s="98"/>
      <c r="G256" s="98"/>
      <c r="H256" s="103">
        <f>H257</f>
        <v>702.24</v>
      </c>
      <c r="I256" s="103">
        <f>I258+I265</f>
        <v>702.24</v>
      </c>
      <c r="J256" s="102">
        <f t="shared" si="12"/>
        <v>100</v>
      </c>
    </row>
    <row r="257" spans="1:10" ht="66.75">
      <c r="A257" s="99"/>
      <c r="B257" s="148" t="s">
        <v>428</v>
      </c>
      <c r="C257" s="106" t="s">
        <v>166</v>
      </c>
      <c r="D257" s="98" t="s">
        <v>191</v>
      </c>
      <c r="E257" s="98" t="s">
        <v>146</v>
      </c>
      <c r="F257" s="98" t="s">
        <v>429</v>
      </c>
      <c r="G257" s="98"/>
      <c r="H257" s="102">
        <f>H258+H265</f>
        <v>702.24</v>
      </c>
      <c r="I257" s="102">
        <f>I258+I265</f>
        <v>702.24</v>
      </c>
      <c r="J257" s="102">
        <f t="shared" si="12"/>
        <v>100</v>
      </c>
    </row>
    <row r="258" spans="1:10" ht="19.5" customHeight="1">
      <c r="A258" s="99"/>
      <c r="B258" s="105" t="s">
        <v>430</v>
      </c>
      <c r="C258" s="106">
        <v>992</v>
      </c>
      <c r="D258" s="98">
        <v>11</v>
      </c>
      <c r="E258" s="98" t="s">
        <v>145</v>
      </c>
      <c r="F258" s="98"/>
      <c r="G258" s="98"/>
      <c r="H258" s="102">
        <f>H259</f>
        <v>609.657</v>
      </c>
      <c r="I258" s="102">
        <f>I259</f>
        <v>609.657</v>
      </c>
      <c r="J258" s="102">
        <f t="shared" si="12"/>
        <v>100</v>
      </c>
    </row>
    <row r="259" spans="1:10" ht="12.75" customHeight="1">
      <c r="A259" s="303"/>
      <c r="B259" s="310" t="s">
        <v>431</v>
      </c>
      <c r="C259" s="308">
        <v>992</v>
      </c>
      <c r="D259" s="300">
        <v>11</v>
      </c>
      <c r="E259" s="300" t="s">
        <v>145</v>
      </c>
      <c r="F259" s="300" t="s">
        <v>432</v>
      </c>
      <c r="G259" s="300"/>
      <c r="H259" s="309">
        <f>H261</f>
        <v>609.657</v>
      </c>
      <c r="I259" s="309">
        <f>I261</f>
        <v>609.657</v>
      </c>
      <c r="J259" s="309">
        <f>I259/H259*100</f>
        <v>100</v>
      </c>
    </row>
    <row r="260" spans="1:10" ht="21" customHeight="1">
      <c r="A260" s="303"/>
      <c r="B260" s="310"/>
      <c r="C260" s="308"/>
      <c r="D260" s="300"/>
      <c r="E260" s="300"/>
      <c r="F260" s="300"/>
      <c r="G260" s="300"/>
      <c r="H260" s="309"/>
      <c r="I260" s="309"/>
      <c r="J260" s="309"/>
    </row>
    <row r="261" spans="1:10" ht="19.5" customHeight="1">
      <c r="A261" s="303"/>
      <c r="B261" s="310" t="s">
        <v>433</v>
      </c>
      <c r="C261" s="308">
        <v>992</v>
      </c>
      <c r="D261" s="300">
        <v>11</v>
      </c>
      <c r="E261" s="300" t="s">
        <v>145</v>
      </c>
      <c r="F261" s="300" t="s">
        <v>434</v>
      </c>
      <c r="G261" s="300"/>
      <c r="H261" s="309">
        <f>H263</f>
        <v>609.657</v>
      </c>
      <c r="I261" s="309">
        <f>I263</f>
        <v>609.657</v>
      </c>
      <c r="J261" s="309">
        <f>I261/H261*100</f>
        <v>100</v>
      </c>
    </row>
    <row r="262" spans="1:10" ht="16.5" customHeight="1">
      <c r="A262" s="303"/>
      <c r="B262" s="310"/>
      <c r="C262" s="308"/>
      <c r="D262" s="300"/>
      <c r="E262" s="300"/>
      <c r="F262" s="300"/>
      <c r="G262" s="300"/>
      <c r="H262" s="309"/>
      <c r="I262" s="309"/>
      <c r="J262" s="309"/>
    </row>
    <row r="263" spans="1:10" ht="12.75" customHeight="1">
      <c r="A263" s="303"/>
      <c r="B263" s="310" t="s">
        <v>358</v>
      </c>
      <c r="C263" s="308">
        <v>992</v>
      </c>
      <c r="D263" s="300">
        <v>11</v>
      </c>
      <c r="E263" s="300" t="s">
        <v>145</v>
      </c>
      <c r="F263" s="300" t="s">
        <v>434</v>
      </c>
      <c r="G263" s="300" t="s">
        <v>359</v>
      </c>
      <c r="H263" s="309">
        <v>609.657</v>
      </c>
      <c r="I263" s="309">
        <v>609.657</v>
      </c>
      <c r="J263" s="309">
        <f>I263/H263*100</f>
        <v>100</v>
      </c>
    </row>
    <row r="264" spans="1:10" ht="21" customHeight="1">
      <c r="A264" s="303"/>
      <c r="B264" s="310"/>
      <c r="C264" s="308"/>
      <c r="D264" s="300"/>
      <c r="E264" s="300"/>
      <c r="F264" s="300"/>
      <c r="G264" s="300"/>
      <c r="H264" s="309"/>
      <c r="I264" s="309"/>
      <c r="J264" s="309"/>
    </row>
    <row r="265" spans="1:10" ht="16.5">
      <c r="A265" s="99"/>
      <c r="B265" s="105" t="s">
        <v>435</v>
      </c>
      <c r="C265" s="106" t="s">
        <v>166</v>
      </c>
      <c r="D265" s="98" t="s">
        <v>191</v>
      </c>
      <c r="E265" s="98" t="s">
        <v>148</v>
      </c>
      <c r="F265" s="98"/>
      <c r="G265" s="98"/>
      <c r="H265" s="102">
        <f>H266</f>
        <v>92.583</v>
      </c>
      <c r="I265" s="102">
        <f>I266</f>
        <v>92.583</v>
      </c>
      <c r="J265" s="102">
        <f t="shared" si="12"/>
        <v>100</v>
      </c>
    </row>
    <row r="266" spans="1:10" ht="16.5">
      <c r="A266" s="99"/>
      <c r="B266" s="105" t="s">
        <v>436</v>
      </c>
      <c r="C266" s="106" t="s">
        <v>166</v>
      </c>
      <c r="D266" s="98" t="s">
        <v>191</v>
      </c>
      <c r="E266" s="98" t="s">
        <v>148</v>
      </c>
      <c r="F266" s="98" t="s">
        <v>602</v>
      </c>
      <c r="G266" s="98"/>
      <c r="H266" s="102">
        <f>H267</f>
        <v>92.583</v>
      </c>
      <c r="I266" s="102">
        <f>I267</f>
        <v>92.583</v>
      </c>
      <c r="J266" s="102">
        <f t="shared" si="12"/>
        <v>100</v>
      </c>
    </row>
    <row r="267" spans="1:10" ht="33">
      <c r="A267" s="99"/>
      <c r="B267" s="105" t="s">
        <v>217</v>
      </c>
      <c r="C267" s="106" t="s">
        <v>166</v>
      </c>
      <c r="D267" s="98" t="s">
        <v>191</v>
      </c>
      <c r="E267" s="98" t="s">
        <v>148</v>
      </c>
      <c r="F267" s="98" t="s">
        <v>602</v>
      </c>
      <c r="G267" s="98" t="s">
        <v>167</v>
      </c>
      <c r="H267" s="102">
        <v>92.583</v>
      </c>
      <c r="I267" s="102">
        <v>92.583</v>
      </c>
      <c r="J267" s="102">
        <f t="shared" si="12"/>
        <v>100</v>
      </c>
    </row>
    <row r="268" spans="1:10" ht="16.5">
      <c r="A268" s="99" t="s">
        <v>437</v>
      </c>
      <c r="B268" s="100" t="s">
        <v>438</v>
      </c>
      <c r="C268" s="101">
        <v>992</v>
      </c>
      <c r="D268" s="104">
        <v>12</v>
      </c>
      <c r="E268" s="104" t="s">
        <v>146</v>
      </c>
      <c r="F268" s="98"/>
      <c r="G268" s="98"/>
      <c r="H268" s="149">
        <f>H269</f>
        <v>38.644</v>
      </c>
      <c r="I268" s="149">
        <f>I269</f>
        <v>38.644</v>
      </c>
      <c r="J268" s="102">
        <f t="shared" si="12"/>
        <v>100</v>
      </c>
    </row>
    <row r="269" spans="1:10" ht="33">
      <c r="A269" s="99"/>
      <c r="B269" s="105" t="s">
        <v>439</v>
      </c>
      <c r="C269" s="106" t="s">
        <v>166</v>
      </c>
      <c r="D269" s="98" t="s">
        <v>273</v>
      </c>
      <c r="E269" s="98" t="s">
        <v>158</v>
      </c>
      <c r="F269" s="98" t="s">
        <v>440</v>
      </c>
      <c r="G269" s="98"/>
      <c r="H269" s="113">
        <f>H270</f>
        <v>38.644</v>
      </c>
      <c r="I269" s="113">
        <f>I270</f>
        <v>38.644</v>
      </c>
      <c r="J269" s="102">
        <f t="shared" si="12"/>
        <v>100</v>
      </c>
    </row>
    <row r="270" spans="1:10" ht="33">
      <c r="A270" s="99"/>
      <c r="B270" s="105" t="s">
        <v>441</v>
      </c>
      <c r="C270" s="106" t="s">
        <v>166</v>
      </c>
      <c r="D270" s="98" t="s">
        <v>273</v>
      </c>
      <c r="E270" s="98" t="s">
        <v>158</v>
      </c>
      <c r="F270" s="98" t="s">
        <v>442</v>
      </c>
      <c r="G270" s="98"/>
      <c r="H270" s="113">
        <f>H272</f>
        <v>38.644</v>
      </c>
      <c r="I270" s="113">
        <f>I272</f>
        <v>38.644</v>
      </c>
      <c r="J270" s="102">
        <f t="shared" si="12"/>
        <v>100</v>
      </c>
    </row>
    <row r="271" spans="1:10" ht="16.5">
      <c r="A271" s="99"/>
      <c r="B271" s="105" t="s">
        <v>199</v>
      </c>
      <c r="C271" s="106" t="s">
        <v>166</v>
      </c>
      <c r="D271" s="98" t="s">
        <v>273</v>
      </c>
      <c r="E271" s="98" t="s">
        <v>158</v>
      </c>
      <c r="F271" s="98" t="s">
        <v>442</v>
      </c>
      <c r="G271" s="98"/>
      <c r="H271" s="113">
        <f>H272</f>
        <v>38.644</v>
      </c>
      <c r="I271" s="113">
        <f>I272</f>
        <v>38.644</v>
      </c>
      <c r="J271" s="102">
        <f t="shared" si="12"/>
        <v>100</v>
      </c>
    </row>
    <row r="272" spans="1:10" ht="33">
      <c r="A272" s="99"/>
      <c r="B272" s="105" t="s">
        <v>165</v>
      </c>
      <c r="C272" s="106">
        <v>992</v>
      </c>
      <c r="D272" s="98">
        <v>12</v>
      </c>
      <c r="E272" s="98" t="s">
        <v>158</v>
      </c>
      <c r="F272" s="98" t="s">
        <v>442</v>
      </c>
      <c r="G272" s="98" t="s">
        <v>167</v>
      </c>
      <c r="H272" s="113">
        <v>38.644</v>
      </c>
      <c r="I272" s="113">
        <v>38.644</v>
      </c>
      <c r="J272" s="102">
        <f t="shared" si="12"/>
        <v>100</v>
      </c>
    </row>
    <row r="273" spans="1:10" ht="12.75" customHeight="1" hidden="1">
      <c r="A273" s="303">
        <v>11</v>
      </c>
      <c r="B273" s="314" t="s">
        <v>443</v>
      </c>
      <c r="C273" s="304">
        <v>992</v>
      </c>
      <c r="D273" s="315">
        <v>13</v>
      </c>
      <c r="E273" s="315" t="s">
        <v>146</v>
      </c>
      <c r="F273" s="315"/>
      <c r="G273" s="315"/>
      <c r="H273" s="305">
        <f>H275</f>
        <v>0</v>
      </c>
      <c r="I273" s="305">
        <f>I275</f>
        <v>0</v>
      </c>
      <c r="J273" s="306" t="e">
        <f>I273/H273*100</f>
        <v>#DIV/0!</v>
      </c>
    </row>
    <row r="274" spans="1:10" ht="22.5" customHeight="1" hidden="1">
      <c r="A274" s="303"/>
      <c r="B274" s="314"/>
      <c r="C274" s="304"/>
      <c r="D274" s="315"/>
      <c r="E274" s="315"/>
      <c r="F274" s="315"/>
      <c r="G274" s="315"/>
      <c r="H274" s="305"/>
      <c r="I274" s="305"/>
      <c r="J274" s="306"/>
    </row>
    <row r="275" spans="1:10" ht="12.75" customHeight="1" hidden="1">
      <c r="A275" s="303"/>
      <c r="B275" s="310" t="s">
        <v>444</v>
      </c>
      <c r="C275" s="308">
        <v>992</v>
      </c>
      <c r="D275" s="300">
        <v>13</v>
      </c>
      <c r="E275" s="300" t="s">
        <v>145</v>
      </c>
      <c r="F275" s="300"/>
      <c r="G275" s="300"/>
      <c r="H275" s="306">
        <f>H277</f>
        <v>0</v>
      </c>
      <c r="I275" s="306">
        <f>I277</f>
        <v>0</v>
      </c>
      <c r="J275" s="306" t="e">
        <f>I275/H275*100</f>
        <v>#DIV/0!</v>
      </c>
    </row>
    <row r="276" spans="1:10" ht="20.25" customHeight="1" hidden="1">
      <c r="A276" s="303"/>
      <c r="B276" s="310"/>
      <c r="C276" s="308"/>
      <c r="D276" s="300"/>
      <c r="E276" s="300"/>
      <c r="F276" s="300"/>
      <c r="G276" s="300"/>
      <c r="H276" s="306"/>
      <c r="I276" s="306"/>
      <c r="J276" s="306"/>
    </row>
    <row r="277" spans="1:10" ht="12.75" customHeight="1" hidden="1">
      <c r="A277" s="303"/>
      <c r="B277" s="310" t="s">
        <v>445</v>
      </c>
      <c r="C277" s="308">
        <v>992</v>
      </c>
      <c r="D277" s="300">
        <v>13</v>
      </c>
      <c r="E277" s="300" t="s">
        <v>145</v>
      </c>
      <c r="F277" s="300" t="s">
        <v>446</v>
      </c>
      <c r="G277" s="300"/>
      <c r="H277" s="306">
        <f>H279</f>
        <v>0</v>
      </c>
      <c r="I277" s="306">
        <f>I279</f>
        <v>0</v>
      </c>
      <c r="J277" s="306" t="e">
        <f>I277/H277*100</f>
        <v>#DIV/0!</v>
      </c>
    </row>
    <row r="278" spans="1:10" ht="12.75" hidden="1">
      <c r="A278" s="303"/>
      <c r="B278" s="310"/>
      <c r="C278" s="308"/>
      <c r="D278" s="300"/>
      <c r="E278" s="300"/>
      <c r="F278" s="300"/>
      <c r="G278" s="300"/>
      <c r="H278" s="306"/>
      <c r="I278" s="306"/>
      <c r="J278" s="306"/>
    </row>
    <row r="279" spans="1:10" ht="33" hidden="1">
      <c r="A279" s="99"/>
      <c r="B279" s="105" t="s">
        <v>447</v>
      </c>
      <c r="C279" s="106">
        <v>992</v>
      </c>
      <c r="D279" s="98">
        <v>13</v>
      </c>
      <c r="E279" s="98" t="s">
        <v>145</v>
      </c>
      <c r="F279" s="98" t="s">
        <v>448</v>
      </c>
      <c r="G279" s="98"/>
      <c r="H279" s="102">
        <f>H280</f>
        <v>0</v>
      </c>
      <c r="I279" s="102">
        <f>I280</f>
        <v>0</v>
      </c>
      <c r="J279" s="102" t="e">
        <f>I279/H279*100</f>
        <v>#DIV/0!</v>
      </c>
    </row>
    <row r="280" spans="1:10" ht="16.5" hidden="1">
      <c r="A280" s="99"/>
      <c r="B280" s="105" t="s">
        <v>449</v>
      </c>
      <c r="C280" s="106">
        <v>992</v>
      </c>
      <c r="D280" s="98">
        <v>13</v>
      </c>
      <c r="E280" s="98" t="s">
        <v>145</v>
      </c>
      <c r="F280" s="98" t="s">
        <v>450</v>
      </c>
      <c r="G280" s="98"/>
      <c r="H280" s="102">
        <f>H281</f>
        <v>0</v>
      </c>
      <c r="I280" s="102">
        <f>I281</f>
        <v>0</v>
      </c>
      <c r="J280" s="102" t="e">
        <f>I280/H280*100</f>
        <v>#DIV/0!</v>
      </c>
    </row>
    <row r="281" spans="1:10" ht="16.5" hidden="1">
      <c r="A281" s="150"/>
      <c r="B281" s="151" t="s">
        <v>451</v>
      </c>
      <c r="C281" s="98" t="s">
        <v>166</v>
      </c>
      <c r="D281" s="98" t="s">
        <v>197</v>
      </c>
      <c r="E281" s="98" t="s">
        <v>145</v>
      </c>
      <c r="F281" s="98" t="s">
        <v>450</v>
      </c>
      <c r="G281" s="98" t="s">
        <v>452</v>
      </c>
      <c r="H281" s="108">
        <v>0</v>
      </c>
      <c r="I281" s="108">
        <v>0</v>
      </c>
      <c r="J281" s="102" t="e">
        <f>I281/H281*100</f>
        <v>#DIV/0!</v>
      </c>
    </row>
    <row r="285" spans="1:256" ht="19.5" customHeight="1">
      <c r="A285" s="293" t="s">
        <v>606</v>
      </c>
      <c r="B285" s="293"/>
      <c r="E285" s="51"/>
      <c r="F285"/>
      <c r="G285"/>
      <c r="H285"/>
      <c r="I285" s="316" t="s">
        <v>607</v>
      </c>
      <c r="J285" s="316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" ht="24.75" customHeight="1">
      <c r="A286" s="293"/>
      <c r="B286" s="293"/>
    </row>
  </sheetData>
  <sheetProtection selectLockedCells="1" selectUnlockedCells="1"/>
  <mergeCells count="192">
    <mergeCell ref="G277:G278"/>
    <mergeCell ref="H277:H278"/>
    <mergeCell ref="I277:I278"/>
    <mergeCell ref="J277:J278"/>
    <mergeCell ref="I285:J285"/>
    <mergeCell ref="A285:B286"/>
    <mergeCell ref="G275:G276"/>
    <mergeCell ref="H275:H276"/>
    <mergeCell ref="I275:I276"/>
    <mergeCell ref="J275:J276"/>
    <mergeCell ref="A277:A278"/>
    <mergeCell ref="B277:B278"/>
    <mergeCell ref="C277:C278"/>
    <mergeCell ref="D277:D278"/>
    <mergeCell ref="E277:E278"/>
    <mergeCell ref="F277:F278"/>
    <mergeCell ref="G273:G274"/>
    <mergeCell ref="H273:H274"/>
    <mergeCell ref="I273:I274"/>
    <mergeCell ref="J273:J274"/>
    <mergeCell ref="A275:A276"/>
    <mergeCell ref="B275:B276"/>
    <mergeCell ref="C275:C276"/>
    <mergeCell ref="D275:D276"/>
    <mergeCell ref="E275:E276"/>
    <mergeCell ref="F275:F276"/>
    <mergeCell ref="G263:G264"/>
    <mergeCell ref="H263:H264"/>
    <mergeCell ref="I263:I264"/>
    <mergeCell ref="J263:J264"/>
    <mergeCell ref="A273:A274"/>
    <mergeCell ref="B273:B274"/>
    <mergeCell ref="C273:C274"/>
    <mergeCell ref="D273:D274"/>
    <mergeCell ref="E273:E274"/>
    <mergeCell ref="F273:F274"/>
    <mergeCell ref="G261:G262"/>
    <mergeCell ref="H261:H262"/>
    <mergeCell ref="I261:I262"/>
    <mergeCell ref="J261:J262"/>
    <mergeCell ref="A263:A264"/>
    <mergeCell ref="B263:B264"/>
    <mergeCell ref="C263:C264"/>
    <mergeCell ref="D263:D264"/>
    <mergeCell ref="E263:E264"/>
    <mergeCell ref="F263:F264"/>
    <mergeCell ref="G259:G260"/>
    <mergeCell ref="H259:H260"/>
    <mergeCell ref="I259:I260"/>
    <mergeCell ref="J259:J260"/>
    <mergeCell ref="A261:A262"/>
    <mergeCell ref="B261:B262"/>
    <mergeCell ref="C261:C262"/>
    <mergeCell ref="D261:D262"/>
    <mergeCell ref="E261:E262"/>
    <mergeCell ref="F261:F262"/>
    <mergeCell ref="G252:G253"/>
    <mergeCell ref="H252:H253"/>
    <mergeCell ref="I252:I253"/>
    <mergeCell ref="J252:J253"/>
    <mergeCell ref="A259:A260"/>
    <mergeCell ref="B259:B260"/>
    <mergeCell ref="C259:C260"/>
    <mergeCell ref="D259:D260"/>
    <mergeCell ref="E259:E260"/>
    <mergeCell ref="F259:F260"/>
    <mergeCell ref="G201:G202"/>
    <mergeCell ref="H201:H202"/>
    <mergeCell ref="I201:I202"/>
    <mergeCell ref="J201:J202"/>
    <mergeCell ref="A252:A253"/>
    <mergeCell ref="B252:B253"/>
    <mergeCell ref="C252:C253"/>
    <mergeCell ref="D252:D253"/>
    <mergeCell ref="E252:E253"/>
    <mergeCell ref="F252:F253"/>
    <mergeCell ref="G179:G180"/>
    <mergeCell ref="H179:H180"/>
    <mergeCell ref="I179:I180"/>
    <mergeCell ref="J179:J180"/>
    <mergeCell ref="A201:A202"/>
    <mergeCell ref="B201:B202"/>
    <mergeCell ref="C201:C202"/>
    <mergeCell ref="D201:D202"/>
    <mergeCell ref="E201:E202"/>
    <mergeCell ref="F201:F202"/>
    <mergeCell ref="A179:A180"/>
    <mergeCell ref="B179:B180"/>
    <mergeCell ref="C179:C180"/>
    <mergeCell ref="D179:D180"/>
    <mergeCell ref="E179:E180"/>
    <mergeCell ref="F179:F180"/>
    <mergeCell ref="G171:G172"/>
    <mergeCell ref="H171:H172"/>
    <mergeCell ref="I171:I172"/>
    <mergeCell ref="J171:J172"/>
    <mergeCell ref="A174:A175"/>
    <mergeCell ref="B174:B175"/>
    <mergeCell ref="C174:C175"/>
    <mergeCell ref="G174:G175"/>
    <mergeCell ref="G168:G169"/>
    <mergeCell ref="H168:H169"/>
    <mergeCell ref="I168:I169"/>
    <mergeCell ref="J168:J169"/>
    <mergeCell ref="A171:A172"/>
    <mergeCell ref="B171:B172"/>
    <mergeCell ref="C171:C172"/>
    <mergeCell ref="D171:D172"/>
    <mergeCell ref="E171:E172"/>
    <mergeCell ref="F171:F172"/>
    <mergeCell ref="A168:A169"/>
    <mergeCell ref="B168:B169"/>
    <mergeCell ref="C168:C169"/>
    <mergeCell ref="D168:D169"/>
    <mergeCell ref="E168:E169"/>
    <mergeCell ref="F168:F169"/>
    <mergeCell ref="I99:I100"/>
    <mergeCell ref="J99:J100"/>
    <mergeCell ref="A161:A162"/>
    <mergeCell ref="B161:B162"/>
    <mergeCell ref="C161:C162"/>
    <mergeCell ref="G161:G162"/>
    <mergeCell ref="I97:I98"/>
    <mergeCell ref="J97:J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2:I94"/>
    <mergeCell ref="J92:J94"/>
    <mergeCell ref="A97:A98"/>
    <mergeCell ref="B97:B98"/>
    <mergeCell ref="C97:C98"/>
    <mergeCell ref="D97:D98"/>
    <mergeCell ref="E97:E98"/>
    <mergeCell ref="F97:F98"/>
    <mergeCell ref="G97:G98"/>
    <mergeCell ref="H97:H98"/>
    <mergeCell ref="I64:I65"/>
    <mergeCell ref="J64:J65"/>
    <mergeCell ref="A92:A94"/>
    <mergeCell ref="B92:B94"/>
    <mergeCell ref="C92:C94"/>
    <mergeCell ref="D92:D94"/>
    <mergeCell ref="E92:E94"/>
    <mergeCell ref="F92:F94"/>
    <mergeCell ref="G92:G94"/>
    <mergeCell ref="H92:H94"/>
    <mergeCell ref="I21:I24"/>
    <mergeCell ref="J21:J24"/>
    <mergeCell ref="A64:A65"/>
    <mergeCell ref="B64:B65"/>
    <mergeCell ref="C64:C65"/>
    <mergeCell ref="D64:D65"/>
    <mergeCell ref="E64:E65"/>
    <mergeCell ref="F64:F65"/>
    <mergeCell ref="G64:G65"/>
    <mergeCell ref="H64:H65"/>
    <mergeCell ref="I12:I13"/>
    <mergeCell ref="J12:J13"/>
    <mergeCell ref="A21:A24"/>
    <mergeCell ref="B21:B24"/>
    <mergeCell ref="C21:C24"/>
    <mergeCell ref="D21:D24"/>
    <mergeCell ref="E21:E24"/>
    <mergeCell ref="F21:F24"/>
    <mergeCell ref="G21:G24"/>
    <mergeCell ref="H21:H24"/>
    <mergeCell ref="H7:H9"/>
    <mergeCell ref="I7:I9"/>
    <mergeCell ref="J7:J9"/>
    <mergeCell ref="A12:A13"/>
    <mergeCell ref="C12:C13"/>
    <mergeCell ref="D12:D13"/>
    <mergeCell ref="E12:E13"/>
    <mergeCell ref="F12:F13"/>
    <mergeCell ref="G12:G13"/>
    <mergeCell ref="H12:H13"/>
    <mergeCell ref="F1:J1"/>
    <mergeCell ref="H3:J3"/>
    <mergeCell ref="A5:K5"/>
    <mergeCell ref="A7:A9"/>
    <mergeCell ref="B7:B9"/>
    <mergeCell ref="C7:C9"/>
    <mergeCell ref="D7:D9"/>
    <mergeCell ref="E7:E9"/>
    <mergeCell ref="F7:F9"/>
    <mergeCell ref="G7:G9"/>
  </mergeCells>
  <printOptions/>
  <pageMargins left="0.7083333333333334" right="0.7083333333333334" top="0.5513888888888889" bottom="0.4722222222222222" header="0.5118055555555555" footer="0.511805555555555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2" sqref="C2:F2"/>
    </sheetView>
  </sheetViews>
  <sheetFormatPr defaultColWidth="9.00390625" defaultRowHeight="12.75"/>
  <cols>
    <col min="1" max="1" width="7.875" style="0" customWidth="1"/>
    <col min="2" max="2" width="54.50390625" style="0" customWidth="1"/>
    <col min="3" max="3" width="16.00390625" style="0" customWidth="1"/>
    <col min="4" max="4" width="16.50390625" style="0" customWidth="1"/>
    <col min="5" max="5" width="0" style="0" hidden="1" customWidth="1"/>
    <col min="6" max="6" width="13.375" style="0" customWidth="1"/>
    <col min="7" max="7" width="9.125" style="152" customWidth="1"/>
  </cols>
  <sheetData>
    <row r="1" spans="3:6" ht="15">
      <c r="C1" s="267" t="s">
        <v>453</v>
      </c>
      <c r="D1" s="267"/>
      <c r="E1" s="267"/>
      <c r="F1" s="267"/>
    </row>
    <row r="2" spans="1:7" ht="67.5" customHeight="1">
      <c r="A2" s="153"/>
      <c r="B2" s="153"/>
      <c r="C2" s="317" t="s">
        <v>612</v>
      </c>
      <c r="D2" s="317"/>
      <c r="E2" s="317"/>
      <c r="F2" s="317"/>
      <c r="G2" s="154"/>
    </row>
    <row r="3" spans="1:8" ht="6" customHeight="1">
      <c r="A3" s="153"/>
      <c r="B3" s="153"/>
      <c r="C3" s="155"/>
      <c r="D3" s="155"/>
      <c r="E3" s="4"/>
      <c r="F3" s="153"/>
      <c r="H3" s="156"/>
    </row>
    <row r="4" spans="1:8" ht="12.75" customHeight="1">
      <c r="A4" s="269" t="s">
        <v>454</v>
      </c>
      <c r="B4" s="269"/>
      <c r="C4" s="269"/>
      <c r="D4" s="269"/>
      <c r="E4" s="269"/>
      <c r="F4" s="269"/>
      <c r="H4" s="156"/>
    </row>
    <row r="5" spans="1:8" ht="18.75" customHeight="1">
      <c r="A5" s="269"/>
      <c r="B5" s="269"/>
      <c r="C5" s="269"/>
      <c r="D5" s="269"/>
      <c r="E5" s="269"/>
      <c r="F5" s="269"/>
      <c r="H5" s="156"/>
    </row>
    <row r="6" spans="1:8" ht="13.5" customHeight="1">
      <c r="A6" s="153"/>
      <c r="B6" s="157"/>
      <c r="C6" s="158"/>
      <c r="D6" s="158"/>
      <c r="E6" s="157"/>
      <c r="F6" s="159" t="s">
        <v>3</v>
      </c>
      <c r="H6" s="156"/>
    </row>
    <row r="7" spans="1:8" ht="67.5" customHeight="1">
      <c r="A7" s="160"/>
      <c r="B7" s="161" t="s">
        <v>455</v>
      </c>
      <c r="C7" s="162" t="s">
        <v>456</v>
      </c>
      <c r="D7" s="162" t="s">
        <v>457</v>
      </c>
      <c r="E7" s="163" t="s">
        <v>458</v>
      </c>
      <c r="F7" s="162" t="s">
        <v>459</v>
      </c>
      <c r="H7" s="156"/>
    </row>
    <row r="8" spans="1:8" ht="21" customHeight="1">
      <c r="A8" s="164" t="s">
        <v>460</v>
      </c>
      <c r="B8" s="165" t="s">
        <v>461</v>
      </c>
      <c r="C8" s="166">
        <f>SUM(C9:C14)</f>
        <v>22621.7</v>
      </c>
      <c r="D8" s="166">
        <f>SUM(D9:D14)</f>
        <v>17751.7</v>
      </c>
      <c r="E8" s="167">
        <f aca="true" t="shared" si="0" ref="E8:E42">D8-C8</f>
        <v>-4870</v>
      </c>
      <c r="F8" s="168">
        <f aca="true" t="shared" si="1" ref="F8:F20">SUM(D8/C8*100)</f>
        <v>78.47199812569347</v>
      </c>
      <c r="H8" s="156"/>
    </row>
    <row r="9" spans="1:8" ht="33.75" customHeight="1">
      <c r="A9" s="169" t="s">
        <v>462</v>
      </c>
      <c r="B9" s="170" t="s">
        <v>463</v>
      </c>
      <c r="C9" s="102">
        <v>839</v>
      </c>
      <c r="D9" s="102">
        <v>839</v>
      </c>
      <c r="E9" s="167">
        <f t="shared" si="0"/>
        <v>0</v>
      </c>
      <c r="F9" s="168">
        <f t="shared" si="1"/>
        <v>100</v>
      </c>
      <c r="H9" s="156"/>
    </row>
    <row r="10" spans="1:8" ht="61.5" customHeight="1">
      <c r="A10" s="169" t="s">
        <v>464</v>
      </c>
      <c r="B10" s="171" t="s">
        <v>465</v>
      </c>
      <c r="C10" s="172">
        <v>6796.6</v>
      </c>
      <c r="D10" s="172">
        <v>6621.7</v>
      </c>
      <c r="E10" s="167">
        <f t="shared" si="0"/>
        <v>-174.90000000000055</v>
      </c>
      <c r="F10" s="168">
        <f t="shared" si="1"/>
        <v>97.42665450372245</v>
      </c>
      <c r="G10" s="152">
        <f>D10/D43*100</f>
        <v>13.376306986215031</v>
      </c>
      <c r="H10" s="156"/>
    </row>
    <row r="11" spans="1:8" ht="48.75" customHeight="1">
      <c r="A11" s="169" t="s">
        <v>466</v>
      </c>
      <c r="B11" s="105" t="s">
        <v>467</v>
      </c>
      <c r="C11" s="172">
        <v>204.5</v>
      </c>
      <c r="D11" s="172">
        <v>204.5</v>
      </c>
      <c r="E11" s="167"/>
      <c r="F11" s="168">
        <f t="shared" si="1"/>
        <v>100</v>
      </c>
      <c r="H11" s="156"/>
    </row>
    <row r="12" spans="1:8" ht="16.5" customHeight="1">
      <c r="A12" s="169" t="s">
        <v>468</v>
      </c>
      <c r="B12" s="171" t="s">
        <v>182</v>
      </c>
      <c r="C12" s="173">
        <v>900</v>
      </c>
      <c r="D12" s="173">
        <v>900</v>
      </c>
      <c r="E12" s="167">
        <f t="shared" si="0"/>
        <v>0</v>
      </c>
      <c r="F12" s="174">
        <f t="shared" si="1"/>
        <v>100</v>
      </c>
      <c r="H12" s="156"/>
    </row>
    <row r="13" spans="1:8" ht="17.25" customHeight="1">
      <c r="A13" s="169" t="s">
        <v>469</v>
      </c>
      <c r="B13" s="171" t="s">
        <v>187</v>
      </c>
      <c r="C13" s="173">
        <v>0</v>
      </c>
      <c r="D13" s="173">
        <v>0</v>
      </c>
      <c r="E13" s="167">
        <f t="shared" si="0"/>
        <v>0</v>
      </c>
      <c r="F13" s="174" t="e">
        <f t="shared" si="1"/>
        <v>#DIV/0!</v>
      </c>
      <c r="H13" s="156"/>
    </row>
    <row r="14" spans="1:8" ht="17.25" customHeight="1">
      <c r="A14" s="169" t="s">
        <v>470</v>
      </c>
      <c r="B14" s="171" t="s">
        <v>195</v>
      </c>
      <c r="C14" s="173">
        <v>13881.6</v>
      </c>
      <c r="D14" s="173">
        <v>9186.5</v>
      </c>
      <c r="E14" s="167">
        <f t="shared" si="0"/>
        <v>-4695.1</v>
      </c>
      <c r="F14" s="174">
        <f t="shared" si="1"/>
        <v>66.17752996772707</v>
      </c>
      <c r="H14" s="156"/>
    </row>
    <row r="15" spans="1:8" ht="15" customHeight="1">
      <c r="A15" s="164" t="s">
        <v>471</v>
      </c>
      <c r="B15" s="175" t="s">
        <v>226</v>
      </c>
      <c r="C15" s="166">
        <f>SUM(C16:C17)</f>
        <v>402.1</v>
      </c>
      <c r="D15" s="166">
        <f>SUM(D16:D17)</f>
        <v>402.1</v>
      </c>
      <c r="E15" s="167">
        <f t="shared" si="0"/>
        <v>0</v>
      </c>
      <c r="F15" s="174">
        <f t="shared" si="1"/>
        <v>100</v>
      </c>
      <c r="H15" s="156"/>
    </row>
    <row r="16" spans="1:8" ht="15.75" customHeight="1">
      <c r="A16" s="169" t="s">
        <v>472</v>
      </c>
      <c r="B16" s="176" t="s">
        <v>473</v>
      </c>
      <c r="C16" s="177">
        <v>402.1</v>
      </c>
      <c r="D16" s="177">
        <v>402.1</v>
      </c>
      <c r="E16" s="167">
        <f t="shared" si="0"/>
        <v>0</v>
      </c>
      <c r="F16" s="174">
        <f t="shared" si="1"/>
        <v>100</v>
      </c>
      <c r="H16" s="156"/>
    </row>
    <row r="17" spans="1:8" ht="19.5" customHeight="1" hidden="1">
      <c r="A17" s="169" t="s">
        <v>474</v>
      </c>
      <c r="B17" s="178" t="s">
        <v>475</v>
      </c>
      <c r="C17" s="177"/>
      <c r="D17" s="177">
        <v>0</v>
      </c>
      <c r="E17" s="167">
        <f t="shared" si="0"/>
        <v>0</v>
      </c>
      <c r="F17" s="174" t="e">
        <f t="shared" si="1"/>
        <v>#DIV/0!</v>
      </c>
      <c r="H17" s="156"/>
    </row>
    <row r="18" spans="1:8" ht="30.75" customHeight="1">
      <c r="A18" s="164" t="s">
        <v>476</v>
      </c>
      <c r="B18" s="179" t="s">
        <v>234</v>
      </c>
      <c r="C18" s="180">
        <f>C19+C20</f>
        <v>70</v>
      </c>
      <c r="D18" s="180">
        <f>D19+D20</f>
        <v>70</v>
      </c>
      <c r="E18" s="181">
        <f t="shared" si="0"/>
        <v>0</v>
      </c>
      <c r="F18" s="168">
        <f t="shared" si="1"/>
        <v>100</v>
      </c>
      <c r="H18" s="156"/>
    </row>
    <row r="19" spans="1:8" ht="48" customHeight="1">
      <c r="A19" s="169" t="s">
        <v>477</v>
      </c>
      <c r="B19" s="182" t="s">
        <v>478</v>
      </c>
      <c r="C19" s="183">
        <v>10</v>
      </c>
      <c r="D19" s="183">
        <v>10</v>
      </c>
      <c r="E19" s="181">
        <f t="shared" si="0"/>
        <v>0</v>
      </c>
      <c r="F19" s="168">
        <f t="shared" si="1"/>
        <v>100</v>
      </c>
      <c r="H19" s="156"/>
    </row>
    <row r="20" spans="1:8" ht="33" customHeight="1">
      <c r="A20" s="169" t="s">
        <v>479</v>
      </c>
      <c r="B20" s="171" t="s">
        <v>480</v>
      </c>
      <c r="C20" s="183">
        <v>60</v>
      </c>
      <c r="D20" s="183">
        <v>60</v>
      </c>
      <c r="E20" s="181">
        <f t="shared" si="0"/>
        <v>0</v>
      </c>
      <c r="F20" s="168">
        <f t="shared" si="1"/>
        <v>100</v>
      </c>
      <c r="H20" s="156"/>
    </row>
    <row r="21" spans="1:8" ht="15">
      <c r="A21" s="164" t="s">
        <v>481</v>
      </c>
      <c r="B21" s="184" t="s">
        <v>255</v>
      </c>
      <c r="C21" s="180">
        <f>C23+C24+C22</f>
        <v>16494.7</v>
      </c>
      <c r="D21" s="180">
        <f>D23+D24+D22</f>
        <v>16274.5</v>
      </c>
      <c r="E21" s="181">
        <f t="shared" si="0"/>
        <v>-220.20000000000073</v>
      </c>
      <c r="F21" s="168">
        <f>SUM(D21/C21*100)</f>
        <v>98.66502573553929</v>
      </c>
      <c r="H21" s="156"/>
    </row>
    <row r="22" spans="1:8" ht="16.5" hidden="1">
      <c r="A22" s="169" t="s">
        <v>482</v>
      </c>
      <c r="B22" s="117" t="s">
        <v>256</v>
      </c>
      <c r="C22" s="183">
        <v>0</v>
      </c>
      <c r="D22" s="183">
        <v>0</v>
      </c>
      <c r="E22" s="185"/>
      <c r="F22" s="168" t="e">
        <f>SUM(D22/C22*100)</f>
        <v>#DIV/0!</v>
      </c>
      <c r="H22" s="156"/>
    </row>
    <row r="23" spans="1:8" ht="17.25" customHeight="1">
      <c r="A23" s="169" t="s">
        <v>483</v>
      </c>
      <c r="B23" s="171" t="s">
        <v>484</v>
      </c>
      <c r="C23" s="183">
        <v>16363.4</v>
      </c>
      <c r="D23" s="183">
        <v>16143.2</v>
      </c>
      <c r="E23" s="181">
        <f t="shared" si="0"/>
        <v>-220.1999999999989</v>
      </c>
      <c r="F23" s="168">
        <f aca="true" t="shared" si="2" ref="F23:F43">SUM(D23/C23*100)</f>
        <v>98.65431389564516</v>
      </c>
      <c r="H23" s="156"/>
    </row>
    <row r="24" spans="1:8" ht="33.75" customHeight="1">
      <c r="A24" s="169" t="s">
        <v>485</v>
      </c>
      <c r="B24" s="171" t="s">
        <v>486</v>
      </c>
      <c r="C24" s="183">
        <v>131.3</v>
      </c>
      <c r="D24" s="183">
        <v>131.3</v>
      </c>
      <c r="E24" s="181">
        <f t="shared" si="0"/>
        <v>0</v>
      </c>
      <c r="F24" s="168">
        <f t="shared" si="2"/>
        <v>100</v>
      </c>
      <c r="H24" s="156"/>
    </row>
    <row r="25" spans="1:8" ht="17.25" customHeight="1">
      <c r="A25" s="164" t="s">
        <v>487</v>
      </c>
      <c r="B25" s="186" t="s">
        <v>488</v>
      </c>
      <c r="C25" s="180">
        <f>C26+C27</f>
        <v>7457.7</v>
      </c>
      <c r="D25" s="180">
        <f>D26+D27</f>
        <v>7457.7</v>
      </c>
      <c r="E25" s="181">
        <f t="shared" si="0"/>
        <v>0</v>
      </c>
      <c r="F25" s="168">
        <f t="shared" si="2"/>
        <v>100</v>
      </c>
      <c r="G25" s="152">
        <f>D25/D43*100</f>
        <v>15.065086701465763</v>
      </c>
      <c r="H25" s="156"/>
    </row>
    <row r="26" spans="1:8" ht="19.5" customHeight="1">
      <c r="A26" s="169" t="s">
        <v>489</v>
      </c>
      <c r="B26" s="187" t="s">
        <v>295</v>
      </c>
      <c r="C26" s="183">
        <v>4088.7</v>
      </c>
      <c r="D26" s="183">
        <v>4088.7</v>
      </c>
      <c r="E26" s="181">
        <f t="shared" si="0"/>
        <v>0</v>
      </c>
      <c r="F26" s="168">
        <f t="shared" si="2"/>
        <v>100</v>
      </c>
      <c r="H26" s="156"/>
    </row>
    <row r="27" spans="1:8" ht="19.5" customHeight="1">
      <c r="A27" s="169" t="s">
        <v>490</v>
      </c>
      <c r="B27" s="187" t="s">
        <v>311</v>
      </c>
      <c r="C27" s="183">
        <v>3369</v>
      </c>
      <c r="D27" s="183">
        <v>3369</v>
      </c>
      <c r="E27" s="181">
        <f t="shared" si="0"/>
        <v>0</v>
      </c>
      <c r="F27" s="168">
        <f t="shared" si="2"/>
        <v>100</v>
      </c>
      <c r="H27" s="156"/>
    </row>
    <row r="28" spans="1:8" ht="16.5" customHeight="1">
      <c r="A28" s="164" t="s">
        <v>491</v>
      </c>
      <c r="B28" s="186" t="s">
        <v>492</v>
      </c>
      <c r="C28" s="180">
        <f>C29</f>
        <v>15</v>
      </c>
      <c r="D28" s="180">
        <f>D29</f>
        <v>15</v>
      </c>
      <c r="E28" s="181">
        <f t="shared" si="0"/>
        <v>0</v>
      </c>
      <c r="F28" s="168">
        <f t="shared" si="2"/>
        <v>100</v>
      </c>
      <c r="H28" s="156"/>
    </row>
    <row r="29" spans="1:8" ht="14.25" customHeight="1">
      <c r="A29" s="169" t="s">
        <v>493</v>
      </c>
      <c r="B29" s="187" t="s">
        <v>338</v>
      </c>
      <c r="C29" s="183">
        <v>15</v>
      </c>
      <c r="D29" s="183">
        <v>15</v>
      </c>
      <c r="E29" s="181">
        <f t="shared" si="0"/>
        <v>0</v>
      </c>
      <c r="F29" s="168">
        <f t="shared" si="2"/>
        <v>100</v>
      </c>
      <c r="H29" s="156"/>
    </row>
    <row r="30" spans="1:8" ht="20.25" customHeight="1">
      <c r="A30" s="164" t="s">
        <v>494</v>
      </c>
      <c r="B30" s="186" t="s">
        <v>495</v>
      </c>
      <c r="C30" s="180">
        <f>SUM(C31:C32)</f>
        <v>6791.3</v>
      </c>
      <c r="D30" s="180">
        <f>SUM(D31:D32)</f>
        <v>6791.3</v>
      </c>
      <c r="E30" s="181">
        <f t="shared" si="0"/>
        <v>0</v>
      </c>
      <c r="F30" s="168">
        <f t="shared" si="2"/>
        <v>100</v>
      </c>
      <c r="G30" s="152">
        <f>D30/D43*100</f>
        <v>13.718911100696522</v>
      </c>
      <c r="H30" s="156"/>
    </row>
    <row r="31" spans="1:8" ht="15.75" customHeight="1">
      <c r="A31" s="169" t="s">
        <v>496</v>
      </c>
      <c r="B31" s="187" t="s">
        <v>349</v>
      </c>
      <c r="C31" s="183">
        <v>6553.3</v>
      </c>
      <c r="D31" s="183">
        <v>6553.3</v>
      </c>
      <c r="E31" s="181">
        <f t="shared" si="0"/>
        <v>0</v>
      </c>
      <c r="F31" s="168">
        <f t="shared" si="2"/>
        <v>100</v>
      </c>
      <c r="H31" s="156"/>
    </row>
    <row r="32" spans="1:8" ht="18" customHeight="1">
      <c r="A32" s="169" t="s">
        <v>497</v>
      </c>
      <c r="B32" s="4" t="s">
        <v>498</v>
      </c>
      <c r="C32" s="183">
        <v>238</v>
      </c>
      <c r="D32" s="183">
        <v>238</v>
      </c>
      <c r="E32" s="181">
        <f t="shared" si="0"/>
        <v>0</v>
      </c>
      <c r="F32" s="168">
        <f t="shared" si="2"/>
        <v>100</v>
      </c>
      <c r="H32" s="156"/>
    </row>
    <row r="33" spans="1:8" ht="15.75" customHeight="1" hidden="1">
      <c r="A33" s="164">
        <v>1000</v>
      </c>
      <c r="B33" s="186" t="s">
        <v>499</v>
      </c>
      <c r="C33" s="180">
        <f>SUM(C34:C34)</f>
        <v>0</v>
      </c>
      <c r="D33" s="180">
        <f>SUM(D34:D34)</f>
        <v>0</v>
      </c>
      <c r="E33" s="181">
        <f t="shared" si="0"/>
        <v>0</v>
      </c>
      <c r="F33" s="168" t="e">
        <f t="shared" si="2"/>
        <v>#DIV/0!</v>
      </c>
      <c r="H33" s="156"/>
    </row>
    <row r="34" spans="1:8" ht="15.75" customHeight="1" hidden="1">
      <c r="A34" s="169" t="s">
        <v>500</v>
      </c>
      <c r="B34" s="187" t="s">
        <v>403</v>
      </c>
      <c r="C34" s="183">
        <v>0</v>
      </c>
      <c r="D34" s="183">
        <v>0</v>
      </c>
      <c r="E34" s="181">
        <f t="shared" si="0"/>
        <v>0</v>
      </c>
      <c r="F34" s="168" t="e">
        <f t="shared" si="2"/>
        <v>#DIV/0!</v>
      </c>
      <c r="H34" s="156"/>
    </row>
    <row r="35" spans="1:8" ht="19.5" customHeight="1">
      <c r="A35" s="164">
        <v>1100</v>
      </c>
      <c r="B35" s="186" t="s">
        <v>501</v>
      </c>
      <c r="C35" s="188">
        <f>SUM(C36:C37)</f>
        <v>702.3000000000001</v>
      </c>
      <c r="D35" s="188">
        <f>SUM(D36:D37)</f>
        <v>702.3000000000001</v>
      </c>
      <c r="E35" s="181">
        <f t="shared" si="0"/>
        <v>0</v>
      </c>
      <c r="F35" s="168">
        <f t="shared" si="2"/>
        <v>100</v>
      </c>
      <c r="H35" s="156"/>
    </row>
    <row r="36" spans="1:8" ht="16.5" customHeight="1">
      <c r="A36" s="169" t="s">
        <v>502</v>
      </c>
      <c r="B36" s="187" t="s">
        <v>503</v>
      </c>
      <c r="C36" s="172">
        <v>609.7</v>
      </c>
      <c r="D36" s="172">
        <v>609.7</v>
      </c>
      <c r="E36" s="181">
        <f>D36-C36</f>
        <v>0</v>
      </c>
      <c r="F36" s="168">
        <f>SUM(D36/C36*100)</f>
        <v>100</v>
      </c>
      <c r="H36" s="156"/>
    </row>
    <row r="37" spans="1:8" ht="15" customHeight="1">
      <c r="A37" s="169" t="s">
        <v>504</v>
      </c>
      <c r="B37" s="187" t="s">
        <v>435</v>
      </c>
      <c r="C37" s="189">
        <v>92.6</v>
      </c>
      <c r="D37" s="189">
        <v>92.6</v>
      </c>
      <c r="E37" s="181">
        <f t="shared" si="0"/>
        <v>0</v>
      </c>
      <c r="F37" s="168">
        <f>SUM(D37/C37*100)</f>
        <v>100</v>
      </c>
      <c r="H37" s="156"/>
    </row>
    <row r="38" spans="1:8" s="192" customFormat="1" ht="24" customHeight="1">
      <c r="A38" s="164" t="s">
        <v>505</v>
      </c>
      <c r="B38" s="186" t="s">
        <v>438</v>
      </c>
      <c r="C38" s="188">
        <f>SUM(C39:C40)</f>
        <v>38.6</v>
      </c>
      <c r="D38" s="188">
        <f>SUM(D39:D40)</f>
        <v>38.6</v>
      </c>
      <c r="E38" s="190">
        <f>SUM(E39:E40)</f>
        <v>0</v>
      </c>
      <c r="F38" s="168">
        <f>SUM(D38/C38*100)</f>
        <v>100</v>
      </c>
      <c r="G38" s="191"/>
      <c r="H38" s="191"/>
    </row>
    <row r="39" spans="1:8" ht="21" customHeight="1" hidden="1">
      <c r="A39" s="169" t="s">
        <v>506</v>
      </c>
      <c r="B39" s="187" t="s">
        <v>507</v>
      </c>
      <c r="C39" s="189"/>
      <c r="D39" s="189"/>
      <c r="E39" s="181">
        <f t="shared" si="0"/>
        <v>0</v>
      </c>
      <c r="F39" s="168" t="e">
        <f t="shared" si="2"/>
        <v>#DIV/0!</v>
      </c>
      <c r="H39" s="156"/>
    </row>
    <row r="40" spans="1:8" ht="31.5" customHeight="1">
      <c r="A40" s="169" t="s">
        <v>508</v>
      </c>
      <c r="B40" s="187" t="s">
        <v>439</v>
      </c>
      <c r="C40" s="189">
        <v>38.6</v>
      </c>
      <c r="D40" s="189">
        <v>38.6</v>
      </c>
      <c r="E40" s="181">
        <f t="shared" si="0"/>
        <v>0</v>
      </c>
      <c r="F40" s="168">
        <f t="shared" si="2"/>
        <v>100</v>
      </c>
      <c r="H40" s="156"/>
    </row>
    <row r="41" spans="1:8" s="192" customFormat="1" ht="30.75" customHeight="1" hidden="1">
      <c r="A41" s="164" t="s">
        <v>509</v>
      </c>
      <c r="B41" s="186" t="s">
        <v>443</v>
      </c>
      <c r="C41" s="188">
        <f>SUM(C42)</f>
        <v>0</v>
      </c>
      <c r="D41" s="188">
        <f>SUM(D42)</f>
        <v>0</v>
      </c>
      <c r="E41" s="181">
        <f t="shared" si="0"/>
        <v>0</v>
      </c>
      <c r="F41" s="168" t="e">
        <f t="shared" si="2"/>
        <v>#DIV/0!</v>
      </c>
      <c r="G41" s="191"/>
      <c r="H41" s="191"/>
    </row>
    <row r="42" spans="1:8" ht="33" customHeight="1" hidden="1">
      <c r="A42" s="169" t="s">
        <v>510</v>
      </c>
      <c r="B42" s="187" t="s">
        <v>511</v>
      </c>
      <c r="C42" s="189">
        <v>0</v>
      </c>
      <c r="D42" s="189">
        <v>0</v>
      </c>
      <c r="E42" s="181">
        <f t="shared" si="0"/>
        <v>0</v>
      </c>
      <c r="F42" s="168" t="e">
        <f t="shared" si="2"/>
        <v>#DIV/0!</v>
      </c>
      <c r="H42" s="156"/>
    </row>
    <row r="43" spans="1:8" ht="16.5" customHeight="1">
      <c r="A43" s="164" t="s">
        <v>512</v>
      </c>
      <c r="B43" s="186" t="s">
        <v>513</v>
      </c>
      <c r="C43" s="193">
        <f>C8+C15+C18+C21+C25+C28+C30+C33+C35+C38+C41</f>
        <v>54593.4</v>
      </c>
      <c r="D43" s="193">
        <f>D8+D15+D18+D21+D25+D30+D33+D35+D28+D38+D41</f>
        <v>49503.200000000004</v>
      </c>
      <c r="E43" s="194">
        <f>E8+E15+E18+E21+E25+E30+E33+E35+E28+E38+E41</f>
        <v>-5090.200000000001</v>
      </c>
      <c r="F43" s="168">
        <f t="shared" si="2"/>
        <v>90.67616231998741</v>
      </c>
      <c r="H43" s="156"/>
    </row>
    <row r="44" s="84" customFormat="1" ht="9" customHeight="1">
      <c r="G44" s="195"/>
    </row>
    <row r="45" spans="1:7" s="84" customFormat="1" ht="24.75" customHeight="1">
      <c r="A45" s="196"/>
      <c r="B45" s="196"/>
      <c r="C45" s="196"/>
      <c r="D45" s="197"/>
      <c r="E45" s="198"/>
      <c r="F45" s="198"/>
      <c r="G45" s="195"/>
    </row>
    <row r="46" spans="1:7" s="203" customFormat="1" ht="48.75" customHeight="1">
      <c r="A46" s="318" t="s">
        <v>606</v>
      </c>
      <c r="B46" s="318"/>
      <c r="C46" s="199"/>
      <c r="D46" s="320" t="s">
        <v>607</v>
      </c>
      <c r="E46" s="320"/>
      <c r="F46" s="320"/>
      <c r="G46" s="202"/>
    </row>
    <row r="47" spans="1:6" ht="24.75" customHeight="1">
      <c r="A47" s="204"/>
      <c r="B47" s="204"/>
      <c r="C47" s="204"/>
      <c r="D47" s="204"/>
      <c r="E47" s="204"/>
      <c r="F47" s="204"/>
    </row>
    <row r="48" spans="1:6" ht="24.75" customHeight="1">
      <c r="A48" s="319"/>
      <c r="B48" s="319"/>
      <c r="C48" s="153"/>
      <c r="D48" s="153"/>
      <c r="E48" s="153"/>
      <c r="F48" s="153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 selectLockedCells="1" selectUnlockedCells="1"/>
  <mergeCells count="6">
    <mergeCell ref="C1:F1"/>
    <mergeCell ref="C2:F2"/>
    <mergeCell ref="A4:F5"/>
    <mergeCell ref="A46:B46"/>
    <mergeCell ref="A48:B48"/>
    <mergeCell ref="D46:F46"/>
  </mergeCells>
  <printOptions/>
  <pageMargins left="0.7" right="0.7" top="0.75" bottom="0.75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zoomScale="90" zoomScaleNormal="90" zoomScalePageLayoutView="0" workbookViewId="0" topLeftCell="A1">
      <selection activeCell="C3" sqref="C3:E3"/>
    </sheetView>
  </sheetViews>
  <sheetFormatPr defaultColWidth="9.00390625" defaultRowHeight="12.75"/>
  <cols>
    <col min="1" max="1" width="31.875" style="205" customWidth="1"/>
    <col min="2" max="2" width="44.125" style="0" customWidth="1"/>
    <col min="3" max="3" width="17.875" style="52" customWidth="1"/>
    <col min="4" max="4" width="17.50390625" style="0" customWidth="1"/>
    <col min="5" max="5" width="4.00390625" style="0" customWidth="1"/>
  </cols>
  <sheetData>
    <row r="2" spans="3:7" ht="30" customHeight="1">
      <c r="C2" s="321" t="s">
        <v>514</v>
      </c>
      <c r="D2" s="321"/>
      <c r="E2" s="321"/>
      <c r="F2" s="159"/>
      <c r="G2" s="206"/>
    </row>
    <row r="3" spans="1:7" ht="67.5" customHeight="1">
      <c r="A3" s="207"/>
      <c r="B3" s="153"/>
      <c r="C3" s="317" t="s">
        <v>612</v>
      </c>
      <c r="D3" s="317"/>
      <c r="E3" s="317"/>
      <c r="F3" s="2"/>
      <c r="G3" s="208"/>
    </row>
    <row r="5" spans="1:4" ht="39" customHeight="1">
      <c r="A5" s="322" t="s">
        <v>515</v>
      </c>
      <c r="B5" s="322"/>
      <c r="C5" s="322"/>
      <c r="D5" s="322"/>
    </row>
    <row r="7" ht="15">
      <c r="D7" s="159" t="s">
        <v>3</v>
      </c>
    </row>
    <row r="8" spans="1:4" ht="87" customHeight="1">
      <c r="A8" s="209" t="s">
        <v>516</v>
      </c>
      <c r="B8" s="209" t="s">
        <v>517</v>
      </c>
      <c r="C8" s="210" t="s">
        <v>138</v>
      </c>
      <c r="D8" s="209" t="s">
        <v>518</v>
      </c>
    </row>
    <row r="9" spans="1:4" ht="15" customHeight="1">
      <c r="A9" s="209">
        <v>1</v>
      </c>
      <c r="B9" s="209">
        <v>2</v>
      </c>
      <c r="C9" s="211">
        <v>3</v>
      </c>
      <c r="D9" s="212">
        <v>4</v>
      </c>
    </row>
    <row r="10" spans="1:4" ht="34.5" customHeight="1">
      <c r="A10" s="209"/>
      <c r="B10" s="213" t="s">
        <v>519</v>
      </c>
      <c r="C10" s="214">
        <f>C11+C24</f>
        <v>6200.054000000004</v>
      </c>
      <c r="D10" s="214">
        <f>D11+D24</f>
        <v>-817.0800000000017</v>
      </c>
    </row>
    <row r="11" spans="1:4" ht="34.5" customHeight="1">
      <c r="A11" s="215"/>
      <c r="B11" s="213" t="s">
        <v>520</v>
      </c>
      <c r="C11" s="216">
        <v>0</v>
      </c>
      <c r="D11" s="216">
        <v>0</v>
      </c>
    </row>
    <row r="12" spans="1:4" ht="14.25" customHeight="1">
      <c r="A12" s="215"/>
      <c r="B12" s="217" t="s">
        <v>521</v>
      </c>
      <c r="C12" s="218"/>
      <c r="D12" s="219"/>
    </row>
    <row r="13" spans="1:4" ht="34.5" customHeight="1" hidden="1">
      <c r="A13" s="215" t="s">
        <v>522</v>
      </c>
      <c r="B13" s="217" t="s">
        <v>523</v>
      </c>
      <c r="C13" s="220">
        <f>C17+C14</f>
        <v>0</v>
      </c>
      <c r="D13" s="220">
        <f>D17+D14</f>
        <v>0</v>
      </c>
    </row>
    <row r="14" spans="1:4" ht="15" customHeight="1" hidden="1">
      <c r="A14" s="323" t="s">
        <v>524</v>
      </c>
      <c r="B14" s="324" t="s">
        <v>525</v>
      </c>
      <c r="C14" s="325">
        <f>C16</f>
        <v>0</v>
      </c>
      <c r="D14" s="325">
        <f>D16</f>
        <v>0</v>
      </c>
    </row>
    <row r="15" spans="1:4" ht="20.25" customHeight="1" hidden="1">
      <c r="A15" s="323"/>
      <c r="B15" s="324"/>
      <c r="C15" s="325"/>
      <c r="D15" s="325"/>
    </row>
    <row r="16" spans="1:4" ht="47.25" customHeight="1" hidden="1">
      <c r="A16" s="215" t="s">
        <v>526</v>
      </c>
      <c r="B16" s="221" t="s">
        <v>527</v>
      </c>
      <c r="C16" s="219">
        <v>0</v>
      </c>
      <c r="D16" s="219">
        <v>0</v>
      </c>
    </row>
    <row r="17" spans="1:4" ht="47.25" customHeight="1" hidden="1">
      <c r="A17" s="215" t="s">
        <v>528</v>
      </c>
      <c r="B17" s="221" t="s">
        <v>529</v>
      </c>
      <c r="C17" s="219">
        <v>0</v>
      </c>
      <c r="D17" s="219">
        <v>0</v>
      </c>
    </row>
    <row r="18" spans="1:4" ht="49.5" customHeight="1" hidden="1">
      <c r="A18" s="215" t="s">
        <v>530</v>
      </c>
      <c r="B18" s="221" t="s">
        <v>531</v>
      </c>
      <c r="C18" s="219"/>
      <c r="D18" s="219"/>
    </row>
    <row r="19" spans="1:4" ht="50.25" customHeight="1" hidden="1">
      <c r="A19" s="9" t="s">
        <v>532</v>
      </c>
      <c r="B19" s="217" t="s">
        <v>533</v>
      </c>
      <c r="C19" s="219">
        <f>C20+C22</f>
        <v>0</v>
      </c>
      <c r="D19" s="219">
        <f>D20+D22</f>
        <v>0</v>
      </c>
    </row>
    <row r="20" spans="1:4" ht="41.25" customHeight="1" hidden="1">
      <c r="A20" s="215" t="s">
        <v>534</v>
      </c>
      <c r="B20" s="221" t="s">
        <v>525</v>
      </c>
      <c r="C20" s="219">
        <f>C21</f>
        <v>0</v>
      </c>
      <c r="D20" s="219">
        <f>D21</f>
        <v>0</v>
      </c>
    </row>
    <row r="21" spans="1:4" ht="48.75" customHeight="1" hidden="1">
      <c r="A21" s="215" t="s">
        <v>535</v>
      </c>
      <c r="B21" s="221" t="s">
        <v>527</v>
      </c>
      <c r="C21" s="219">
        <v>0</v>
      </c>
      <c r="D21" s="219">
        <v>0</v>
      </c>
    </row>
    <row r="22" spans="1:4" ht="48.75" customHeight="1" hidden="1">
      <c r="A22" s="215" t="s">
        <v>536</v>
      </c>
      <c r="B22" s="221" t="s">
        <v>529</v>
      </c>
      <c r="C22" s="219">
        <f>C23</f>
        <v>0</v>
      </c>
      <c r="D22" s="219">
        <f>D23</f>
        <v>0</v>
      </c>
    </row>
    <row r="23" spans="1:4" ht="48.75" customHeight="1" hidden="1">
      <c r="A23" s="215" t="s">
        <v>537</v>
      </c>
      <c r="B23" s="221" t="s">
        <v>531</v>
      </c>
      <c r="C23" s="219">
        <v>0</v>
      </c>
      <c r="D23" s="219">
        <v>0</v>
      </c>
    </row>
    <row r="24" spans="1:4" ht="34.5" customHeight="1">
      <c r="A24" s="222" t="s">
        <v>538</v>
      </c>
      <c r="B24" s="223" t="s">
        <v>539</v>
      </c>
      <c r="C24" s="224">
        <f>C29+C25</f>
        <v>6200.054000000004</v>
      </c>
      <c r="D24" s="225">
        <f>D29+D25</f>
        <v>-817.0800000000017</v>
      </c>
    </row>
    <row r="25" spans="1:4" ht="34.5" customHeight="1">
      <c r="A25" s="226" t="s">
        <v>540</v>
      </c>
      <c r="B25" s="227" t="s">
        <v>541</v>
      </c>
      <c r="C25" s="216">
        <f aca="true" t="shared" si="0" ref="C25:D27">C26</f>
        <v>-48393.337</v>
      </c>
      <c r="D25" s="216">
        <f t="shared" si="0"/>
        <v>-50747.019</v>
      </c>
    </row>
    <row r="26" spans="1:4" ht="34.5" customHeight="1">
      <c r="A26" s="226" t="s">
        <v>542</v>
      </c>
      <c r="B26" s="227" t="s">
        <v>543</v>
      </c>
      <c r="C26" s="228">
        <f t="shared" si="0"/>
        <v>-48393.337</v>
      </c>
      <c r="D26" s="228">
        <f t="shared" si="0"/>
        <v>-50747.019</v>
      </c>
    </row>
    <row r="27" spans="1:4" ht="34.5" customHeight="1">
      <c r="A27" s="226" t="s">
        <v>544</v>
      </c>
      <c r="B27" s="227" t="s">
        <v>545</v>
      </c>
      <c r="C27" s="228">
        <f t="shared" si="0"/>
        <v>-48393.337</v>
      </c>
      <c r="D27" s="228">
        <f t="shared" si="0"/>
        <v>-50747.019</v>
      </c>
    </row>
    <row r="28" spans="1:4" ht="34.5" customHeight="1">
      <c r="A28" s="226" t="s">
        <v>546</v>
      </c>
      <c r="B28" s="227" t="s">
        <v>547</v>
      </c>
      <c r="C28" s="228">
        <v>-48393.337</v>
      </c>
      <c r="D28" s="228">
        <v>-50747.019</v>
      </c>
    </row>
    <row r="29" spans="1:4" ht="24.75" customHeight="1">
      <c r="A29" s="226" t="s">
        <v>548</v>
      </c>
      <c r="B29" s="227" t="s">
        <v>549</v>
      </c>
      <c r="C29" s="228">
        <f aca="true" t="shared" si="1" ref="C29:D31">C30</f>
        <v>54593.391</v>
      </c>
      <c r="D29" s="228">
        <f t="shared" si="1"/>
        <v>49929.939</v>
      </c>
    </row>
    <row r="30" spans="1:4" ht="33" customHeight="1">
      <c r="A30" s="226" t="s">
        <v>550</v>
      </c>
      <c r="B30" s="227" t="s">
        <v>551</v>
      </c>
      <c r="C30" s="228">
        <f t="shared" si="1"/>
        <v>54593.391</v>
      </c>
      <c r="D30" s="228">
        <f t="shared" si="1"/>
        <v>49929.939</v>
      </c>
    </row>
    <row r="31" spans="1:4" ht="34.5" customHeight="1">
      <c r="A31" s="226" t="s">
        <v>552</v>
      </c>
      <c r="B31" s="227" t="s">
        <v>553</v>
      </c>
      <c r="C31" s="228">
        <f t="shared" si="1"/>
        <v>54593.391</v>
      </c>
      <c r="D31" s="228">
        <f t="shared" si="1"/>
        <v>49929.939</v>
      </c>
    </row>
    <row r="32" spans="1:4" ht="34.5" customHeight="1">
      <c r="A32" s="226" t="s">
        <v>554</v>
      </c>
      <c r="B32" s="227" t="s">
        <v>555</v>
      </c>
      <c r="C32" s="228">
        <v>54593.391</v>
      </c>
      <c r="D32" s="228">
        <v>49929.939</v>
      </c>
    </row>
    <row r="36" spans="1:7" s="203" customFormat="1" ht="36.75" customHeight="1">
      <c r="A36" s="318" t="s">
        <v>606</v>
      </c>
      <c r="B36" s="318"/>
      <c r="C36" s="199"/>
      <c r="D36" s="199" t="s">
        <v>607</v>
      </c>
      <c r="E36" s="201"/>
      <c r="G36" s="201"/>
    </row>
  </sheetData>
  <sheetProtection selectLockedCells="1" selectUnlockedCells="1"/>
  <mergeCells count="8">
    <mergeCell ref="A36:B36"/>
    <mergeCell ref="C2:E2"/>
    <mergeCell ref="C3:E3"/>
    <mergeCell ref="A5:D5"/>
    <mergeCell ref="A14:A15"/>
    <mergeCell ref="B14:B15"/>
    <mergeCell ref="C14:C15"/>
    <mergeCell ref="D14:D15"/>
  </mergeCells>
  <printOptions/>
  <pageMargins left="0.7" right="0.7" top="0.75" bottom="0.75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="90" zoomScaleNormal="90" zoomScalePageLayoutView="0" workbookViewId="0" topLeftCell="A1">
      <selection activeCell="C3" sqref="C3:E3"/>
    </sheetView>
  </sheetViews>
  <sheetFormatPr defaultColWidth="9.00390625" defaultRowHeight="12.75"/>
  <cols>
    <col min="1" max="1" width="12.375" style="0" customWidth="1"/>
    <col min="2" max="2" width="73.875" style="0" customWidth="1"/>
    <col min="3" max="3" width="16.625" style="229" customWidth="1"/>
    <col min="4" max="4" width="14.875" style="229" customWidth="1"/>
    <col min="5" max="5" width="14.125" style="0" customWidth="1"/>
    <col min="6" max="6" width="0" style="0" hidden="1" customWidth="1"/>
    <col min="7" max="7" width="5.50390625" style="0" customWidth="1"/>
    <col min="8" max="8" width="0" style="0" hidden="1" customWidth="1"/>
  </cols>
  <sheetData>
    <row r="2" spans="3:5" ht="21" customHeight="1">
      <c r="C2" s="321" t="s">
        <v>556</v>
      </c>
      <c r="D2" s="321"/>
      <c r="E2" s="321"/>
    </row>
    <row r="3" spans="1:9" s="232" customFormat="1" ht="101.25" customHeight="1">
      <c r="A3" s="230"/>
      <c r="B3" s="230"/>
      <c r="C3" s="326" t="s">
        <v>613</v>
      </c>
      <c r="D3" s="326"/>
      <c r="E3" s="326"/>
      <c r="F3" s="231"/>
      <c r="G3" s="231"/>
      <c r="H3" s="231"/>
      <c r="I3" s="231"/>
    </row>
    <row r="4" spans="1:9" ht="16.5" customHeight="1" hidden="1">
      <c r="A4" s="153"/>
      <c r="B4" s="153"/>
      <c r="C4" s="233"/>
      <c r="D4" s="233"/>
      <c r="E4" s="234"/>
      <c r="F4" s="234"/>
      <c r="G4" s="234"/>
      <c r="H4" s="234"/>
      <c r="I4" s="2"/>
    </row>
    <row r="5" spans="1:8" ht="29.25" customHeight="1" hidden="1">
      <c r="A5" s="153"/>
      <c r="B5" s="153"/>
      <c r="C5" s="233"/>
      <c r="D5" s="233"/>
      <c r="E5" s="155"/>
      <c r="F5" s="155"/>
      <c r="G5" s="4"/>
      <c r="H5" s="153"/>
    </row>
    <row r="6" spans="1:8" s="230" customFormat="1" ht="28.5" customHeight="1">
      <c r="A6" s="327" t="s">
        <v>557</v>
      </c>
      <c r="B6" s="327"/>
      <c r="C6" s="327"/>
      <c r="D6" s="327"/>
      <c r="E6" s="327"/>
      <c r="F6" s="327"/>
      <c r="G6" s="327"/>
      <c r="H6" s="327"/>
    </row>
    <row r="7" spans="1:8" s="230" customFormat="1" ht="19.5" customHeight="1">
      <c r="A7" s="327"/>
      <c r="B7" s="327"/>
      <c r="C7" s="327"/>
      <c r="D7" s="327"/>
      <c r="E7" s="327"/>
      <c r="F7" s="327"/>
      <c r="G7" s="327"/>
      <c r="H7" s="327"/>
    </row>
    <row r="8" spans="1:8" ht="27.75" customHeight="1">
      <c r="A8" s="153"/>
      <c r="B8" s="157"/>
      <c r="C8" s="235"/>
      <c r="D8" s="235"/>
      <c r="E8" s="236" t="s">
        <v>3</v>
      </c>
      <c r="F8" s="158"/>
      <c r="G8" s="157"/>
      <c r="H8" s="159" t="s">
        <v>558</v>
      </c>
    </row>
    <row r="9" spans="1:8" ht="39.75" customHeight="1">
      <c r="A9" s="237" t="s">
        <v>559</v>
      </c>
      <c r="B9" s="9" t="s">
        <v>132</v>
      </c>
      <c r="C9" s="238" t="s">
        <v>560</v>
      </c>
      <c r="D9" s="238" t="s">
        <v>139</v>
      </c>
      <c r="E9" s="238" t="s">
        <v>561</v>
      </c>
      <c r="F9" s="239"/>
      <c r="G9" s="239"/>
      <c r="H9" s="240"/>
    </row>
    <row r="10" spans="1:8" ht="33" customHeight="1">
      <c r="A10" s="241">
        <v>1</v>
      </c>
      <c r="B10" s="242" t="s">
        <v>196</v>
      </c>
      <c r="C10" s="243">
        <v>100</v>
      </c>
      <c r="D10" s="243">
        <v>100</v>
      </c>
      <c r="E10" s="244">
        <f>D10/C10*100</f>
        <v>100</v>
      </c>
      <c r="F10" s="245"/>
      <c r="G10" s="246"/>
      <c r="H10" s="246"/>
    </row>
    <row r="11" spans="1:8" ht="32.25" customHeight="1" hidden="1">
      <c r="A11" s="241">
        <v>2</v>
      </c>
      <c r="B11" s="242" t="s">
        <v>202</v>
      </c>
      <c r="C11" s="243">
        <v>0</v>
      </c>
      <c r="D11" s="243">
        <v>0</v>
      </c>
      <c r="E11" s="244" t="e">
        <f>D11/C11*100</f>
        <v>#DIV/0!</v>
      </c>
      <c r="F11" s="247"/>
      <c r="G11" s="247"/>
      <c r="H11" s="247"/>
    </row>
    <row r="12" spans="1:8" ht="64.5" customHeight="1">
      <c r="A12" s="241">
        <v>2</v>
      </c>
      <c r="B12" s="242" t="s">
        <v>205</v>
      </c>
      <c r="C12" s="243">
        <v>480</v>
      </c>
      <c r="D12" s="243">
        <v>480</v>
      </c>
      <c r="E12" s="244">
        <f aca="true" t="shared" si="0" ref="E12:E31">D12/C12*100</f>
        <v>100</v>
      </c>
      <c r="F12" s="248"/>
      <c r="G12" s="153"/>
      <c r="H12" s="153"/>
    </row>
    <row r="13" spans="1:8" ht="39" customHeight="1" hidden="1">
      <c r="A13" s="241">
        <v>4</v>
      </c>
      <c r="B13" s="242" t="s">
        <v>562</v>
      </c>
      <c r="C13" s="243">
        <v>0</v>
      </c>
      <c r="D13" s="243">
        <v>0</v>
      </c>
      <c r="E13" s="244" t="e">
        <f t="shared" si="0"/>
        <v>#DIV/0!</v>
      </c>
      <c r="F13" s="248"/>
      <c r="G13" s="153"/>
      <c r="H13" s="153"/>
    </row>
    <row r="14" spans="1:8" ht="67.5" customHeight="1">
      <c r="A14" s="241">
        <v>3</v>
      </c>
      <c r="B14" s="242" t="s">
        <v>605</v>
      </c>
      <c r="C14" s="243">
        <v>10</v>
      </c>
      <c r="D14" s="243">
        <v>10</v>
      </c>
      <c r="E14" s="244">
        <f>D14/C14*100</f>
        <v>100</v>
      </c>
      <c r="F14" s="153"/>
      <c r="G14" s="153"/>
      <c r="H14" s="153"/>
    </row>
    <row r="15" spans="1:5" ht="48" customHeight="1">
      <c r="A15" s="241">
        <v>4</v>
      </c>
      <c r="B15" s="242" t="s">
        <v>563</v>
      </c>
      <c r="C15" s="243">
        <v>60</v>
      </c>
      <c r="D15" s="243">
        <v>60</v>
      </c>
      <c r="E15" s="244">
        <f t="shared" si="0"/>
        <v>100</v>
      </c>
    </row>
    <row r="16" spans="1:5" ht="48" customHeight="1">
      <c r="A16" s="241">
        <v>5</v>
      </c>
      <c r="B16" s="249" t="s">
        <v>278</v>
      </c>
      <c r="C16" s="243">
        <v>20</v>
      </c>
      <c r="D16" s="243">
        <v>20</v>
      </c>
      <c r="E16" s="244">
        <f t="shared" si="0"/>
        <v>100</v>
      </c>
    </row>
    <row r="17" spans="1:5" ht="66" customHeight="1">
      <c r="A17" s="241">
        <v>6</v>
      </c>
      <c r="B17" s="249" t="s">
        <v>564</v>
      </c>
      <c r="C17" s="250">
        <v>16363.4</v>
      </c>
      <c r="D17" s="250">
        <v>16143.2</v>
      </c>
      <c r="E17" s="244">
        <f t="shared" si="0"/>
        <v>98.65431389564516</v>
      </c>
    </row>
    <row r="18" spans="1:5" ht="41.25" customHeight="1">
      <c r="A18" s="241">
        <v>7</v>
      </c>
      <c r="B18" s="249" t="s">
        <v>565</v>
      </c>
      <c r="C18" s="250">
        <v>37</v>
      </c>
      <c r="D18" s="250">
        <v>37</v>
      </c>
      <c r="E18" s="244">
        <f t="shared" si="0"/>
        <v>100</v>
      </c>
    </row>
    <row r="19" spans="1:5" ht="51.75" customHeight="1">
      <c r="A19" s="241">
        <v>8</v>
      </c>
      <c r="B19" s="249" t="s">
        <v>566</v>
      </c>
      <c r="C19" s="250">
        <v>74.3</v>
      </c>
      <c r="D19" s="250">
        <v>74.3</v>
      </c>
      <c r="E19" s="244">
        <f t="shared" si="0"/>
        <v>100</v>
      </c>
    </row>
    <row r="20" spans="1:5" ht="37.5" customHeight="1">
      <c r="A20" s="241">
        <v>9</v>
      </c>
      <c r="B20" s="242" t="s">
        <v>567</v>
      </c>
      <c r="C20" s="243">
        <v>1716.2</v>
      </c>
      <c r="D20" s="243">
        <v>1716.2</v>
      </c>
      <c r="E20" s="244">
        <f t="shared" si="0"/>
        <v>100</v>
      </c>
    </row>
    <row r="21" spans="1:5" ht="62.25">
      <c r="A21" s="241">
        <v>10</v>
      </c>
      <c r="B21" s="242" t="s">
        <v>568</v>
      </c>
      <c r="C21" s="243">
        <v>851.7</v>
      </c>
      <c r="D21" s="243">
        <v>851.7</v>
      </c>
      <c r="E21" s="244">
        <f t="shared" si="0"/>
        <v>100</v>
      </c>
    </row>
    <row r="22" spans="1:5" ht="46.5">
      <c r="A22" s="241">
        <v>11</v>
      </c>
      <c r="B22" s="251" t="s">
        <v>569</v>
      </c>
      <c r="C22" s="250">
        <v>3369</v>
      </c>
      <c r="D22" s="250">
        <v>3369</v>
      </c>
      <c r="E22" s="244">
        <f t="shared" si="0"/>
        <v>100</v>
      </c>
    </row>
    <row r="23" spans="1:5" ht="30.75" customHeight="1" hidden="1">
      <c r="A23" s="241">
        <v>14</v>
      </c>
      <c r="B23" s="251" t="s">
        <v>570</v>
      </c>
      <c r="C23" s="250">
        <v>0</v>
      </c>
      <c r="D23" s="250">
        <v>0</v>
      </c>
      <c r="E23" s="244" t="e">
        <f t="shared" si="0"/>
        <v>#DIV/0!</v>
      </c>
    </row>
    <row r="24" spans="1:5" ht="30.75">
      <c r="A24" s="241">
        <v>12</v>
      </c>
      <c r="B24" s="251" t="s">
        <v>343</v>
      </c>
      <c r="C24" s="250">
        <v>15</v>
      </c>
      <c r="D24" s="250">
        <v>15</v>
      </c>
      <c r="E24" s="244">
        <f t="shared" si="0"/>
        <v>100</v>
      </c>
    </row>
    <row r="25" spans="1:5" ht="15">
      <c r="A25" s="241">
        <v>13</v>
      </c>
      <c r="B25" s="251" t="s">
        <v>346</v>
      </c>
      <c r="C25" s="250">
        <v>6791.3</v>
      </c>
      <c r="D25" s="250">
        <v>6791.3</v>
      </c>
      <c r="E25" s="244">
        <f t="shared" si="0"/>
        <v>100</v>
      </c>
    </row>
    <row r="26" spans="1:5" ht="48.75" customHeight="1">
      <c r="A26" s="241">
        <v>14</v>
      </c>
      <c r="B26" s="252" t="s">
        <v>571</v>
      </c>
      <c r="C26" s="250">
        <v>702.2</v>
      </c>
      <c r="D26" s="250">
        <v>702.2</v>
      </c>
      <c r="E26" s="244">
        <f t="shared" si="0"/>
        <v>100</v>
      </c>
    </row>
    <row r="27" spans="1:5" ht="18" customHeight="1" hidden="1">
      <c r="A27" s="241">
        <v>18</v>
      </c>
      <c r="B27" s="252" t="s">
        <v>572</v>
      </c>
      <c r="C27" s="250">
        <v>0</v>
      </c>
      <c r="D27" s="250">
        <v>0</v>
      </c>
      <c r="E27" s="244" t="e">
        <f t="shared" si="0"/>
        <v>#DIV/0!</v>
      </c>
    </row>
    <row r="28" spans="1:5" ht="33" customHeight="1" hidden="1">
      <c r="A28" s="241"/>
      <c r="B28" s="252" t="s">
        <v>573</v>
      </c>
      <c r="C28" s="250">
        <v>0</v>
      </c>
      <c r="D28" s="250">
        <v>0</v>
      </c>
      <c r="E28" s="244" t="e">
        <f t="shared" si="0"/>
        <v>#DIV/0!</v>
      </c>
    </row>
    <row r="29" spans="1:5" ht="33" customHeight="1">
      <c r="A29" s="241">
        <v>15</v>
      </c>
      <c r="B29" s="252" t="s">
        <v>574</v>
      </c>
      <c r="C29" s="250">
        <v>38.6</v>
      </c>
      <c r="D29" s="250">
        <v>38.6</v>
      </c>
      <c r="E29" s="244">
        <f t="shared" si="0"/>
        <v>100</v>
      </c>
    </row>
    <row r="30" spans="1:5" ht="49.5" customHeight="1">
      <c r="A30" s="241">
        <v>16</v>
      </c>
      <c r="B30" s="252" t="s">
        <v>309</v>
      </c>
      <c r="C30" s="250">
        <v>1520.8</v>
      </c>
      <c r="D30" s="250">
        <v>1520.8</v>
      </c>
      <c r="E30" s="244">
        <f t="shared" si="0"/>
        <v>100</v>
      </c>
    </row>
    <row r="31" spans="1:5" ht="15">
      <c r="A31" s="253"/>
      <c r="B31" s="59" t="s">
        <v>575</v>
      </c>
      <c r="C31" s="254">
        <f>SUM(C10:C30)</f>
        <v>32149.5</v>
      </c>
      <c r="D31" s="254">
        <f>SUM(D10:D30)</f>
        <v>31929.3</v>
      </c>
      <c r="E31" s="255">
        <f t="shared" si="0"/>
        <v>99.31507488452385</v>
      </c>
    </row>
    <row r="33" ht="33" customHeight="1"/>
    <row r="34" spans="1:5" s="230" customFormat="1" ht="42" customHeight="1">
      <c r="A34" s="328" t="s">
        <v>606</v>
      </c>
      <c r="B34" s="328"/>
      <c r="C34" s="256"/>
      <c r="D34" s="329" t="s">
        <v>607</v>
      </c>
      <c r="E34" s="329"/>
    </row>
  </sheetData>
  <sheetProtection selectLockedCells="1" selectUnlockedCells="1"/>
  <mergeCells count="5">
    <mergeCell ref="C2:E2"/>
    <mergeCell ref="C3:E3"/>
    <mergeCell ref="A6:H7"/>
    <mergeCell ref="A34:B34"/>
    <mergeCell ref="D34:E34"/>
  </mergeCells>
  <printOptions/>
  <pageMargins left="0.7083333333333334" right="0.7083333333333334" top="0.7479166666666667" bottom="0.5513888888888889" header="0.5118055555555555" footer="0.5118055555555555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2" sqref="D2:F2"/>
    </sheetView>
  </sheetViews>
  <sheetFormatPr defaultColWidth="9.00390625" defaultRowHeight="12.75"/>
  <cols>
    <col min="1" max="1" width="7.875" style="0" customWidth="1"/>
    <col min="2" max="2" width="39.875" style="0" customWidth="1"/>
    <col min="3" max="3" width="14.875" style="0" customWidth="1"/>
    <col min="4" max="4" width="14.50390625" style="0" customWidth="1"/>
    <col min="5" max="5" width="13.50390625" style="0" customWidth="1"/>
    <col min="6" max="6" width="13.625" style="0" customWidth="1"/>
    <col min="7" max="7" width="2.875" style="0" customWidth="1"/>
  </cols>
  <sheetData>
    <row r="1" spans="3:6" ht="36.75" customHeight="1">
      <c r="C1" s="321" t="s">
        <v>576</v>
      </c>
      <c r="D1" s="321"/>
      <c r="E1" s="321"/>
      <c r="F1" s="321"/>
    </row>
    <row r="2" spans="1:7" ht="69.75" customHeight="1">
      <c r="A2" s="153"/>
      <c r="B2" s="153"/>
      <c r="D2" s="317" t="s">
        <v>609</v>
      </c>
      <c r="E2" s="317"/>
      <c r="F2" s="317"/>
      <c r="G2" s="2"/>
    </row>
    <row r="3" spans="1:6" ht="25.5" customHeight="1">
      <c r="A3" s="269" t="s">
        <v>577</v>
      </c>
      <c r="B3" s="269"/>
      <c r="C3" s="269"/>
      <c r="D3" s="269"/>
      <c r="E3" s="269"/>
      <c r="F3" s="269"/>
    </row>
    <row r="4" spans="1:6" ht="21.75" customHeight="1">
      <c r="A4" s="269"/>
      <c r="B4" s="269"/>
      <c r="C4" s="269"/>
      <c r="D4" s="269"/>
      <c r="E4" s="269"/>
      <c r="F4" s="269"/>
    </row>
    <row r="5" spans="1:6" ht="27.75" customHeight="1">
      <c r="A5" s="153"/>
      <c r="B5" s="157"/>
      <c r="C5" s="158"/>
      <c r="D5" s="158"/>
      <c r="E5" s="157"/>
      <c r="F5" s="159" t="s">
        <v>3</v>
      </c>
    </row>
    <row r="6" spans="1:6" ht="66.75" customHeight="1">
      <c r="A6" s="160"/>
      <c r="B6" s="257" t="s">
        <v>132</v>
      </c>
      <c r="C6" s="162" t="s">
        <v>578</v>
      </c>
      <c r="D6" s="162" t="s">
        <v>579</v>
      </c>
      <c r="E6" s="163" t="s">
        <v>580</v>
      </c>
      <c r="F6" s="258" t="s">
        <v>581</v>
      </c>
    </row>
    <row r="7" spans="1:6" ht="17.25" customHeight="1">
      <c r="A7" s="169" t="s">
        <v>469</v>
      </c>
      <c r="B7" s="171" t="s">
        <v>187</v>
      </c>
      <c r="C7" s="173">
        <v>0</v>
      </c>
      <c r="D7" s="173">
        <v>0</v>
      </c>
      <c r="E7" s="259">
        <v>0</v>
      </c>
      <c r="F7" s="260" t="s">
        <v>582</v>
      </c>
    </row>
    <row r="8" spans="1:6" ht="16.5" customHeight="1">
      <c r="A8" s="164"/>
      <c r="B8" s="186" t="s">
        <v>513</v>
      </c>
      <c r="C8" s="261">
        <f>C7</f>
        <v>0</v>
      </c>
      <c r="D8" s="261">
        <f>D7</f>
        <v>0</v>
      </c>
      <c r="E8" s="261">
        <f>E7</f>
        <v>0</v>
      </c>
      <c r="F8" s="261" t="str">
        <f>F7</f>
        <v> -</v>
      </c>
    </row>
    <row r="9" spans="1:6" ht="15">
      <c r="A9" s="262"/>
      <c r="B9" s="262"/>
      <c r="C9" s="248"/>
      <c r="D9" s="248"/>
      <c r="E9" s="153"/>
      <c r="F9" s="153"/>
    </row>
    <row r="10" spans="1:6" ht="15">
      <c r="A10" s="262"/>
      <c r="B10" s="262"/>
      <c r="C10" s="248"/>
      <c r="D10" s="248"/>
      <c r="E10" s="153"/>
      <c r="F10" s="153"/>
    </row>
    <row r="11" spans="1:6" ht="15">
      <c r="A11" s="153"/>
      <c r="B11" s="153"/>
      <c r="C11" s="153"/>
      <c r="D11" s="153"/>
      <c r="E11" s="153"/>
      <c r="F11" s="153"/>
    </row>
    <row r="12" spans="1:6" ht="15" customHeight="1">
      <c r="A12" s="153"/>
      <c r="B12" s="153"/>
      <c r="C12" s="153"/>
      <c r="D12" s="153"/>
      <c r="E12" s="153"/>
      <c r="F12" s="153"/>
    </row>
    <row r="13" spans="1:6" s="263" customFormat="1" ht="35.25" customHeight="1">
      <c r="A13" s="330" t="s">
        <v>608</v>
      </c>
      <c r="B13" s="330"/>
      <c r="C13" s="330"/>
      <c r="D13" s="230"/>
      <c r="E13" s="329" t="s">
        <v>607</v>
      </c>
      <c r="F13" s="329"/>
    </row>
  </sheetData>
  <sheetProtection selectLockedCells="1" selectUnlockedCells="1"/>
  <mergeCells count="5">
    <mergeCell ref="C1:F1"/>
    <mergeCell ref="D2:F2"/>
    <mergeCell ref="A3:F4"/>
    <mergeCell ref="A13:C13"/>
    <mergeCell ref="E13:F13"/>
  </mergeCells>
  <printOptions/>
  <pageMargins left="0.7" right="0.7" top="0.75" bottom="0.75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70" zoomScaleNormal="70" zoomScalePageLayoutView="0" workbookViewId="0" topLeftCell="A1">
      <selection activeCell="D3" sqref="D3:F3"/>
    </sheetView>
  </sheetViews>
  <sheetFormatPr defaultColWidth="9.00390625" defaultRowHeight="12.75"/>
  <cols>
    <col min="1" max="1" width="21.875" style="0" customWidth="1"/>
    <col min="2" max="2" width="30.50390625" style="0" customWidth="1"/>
    <col min="3" max="3" width="42.125" style="0" customWidth="1"/>
    <col min="4" max="4" width="15.125" style="0" customWidth="1"/>
    <col min="5" max="5" width="20.375" style="0" customWidth="1"/>
    <col min="6" max="6" width="1.37890625" style="0" customWidth="1"/>
    <col min="7" max="7" width="0.5" style="0" customWidth="1"/>
    <col min="8" max="8" width="1.37890625" style="0" customWidth="1"/>
  </cols>
  <sheetData>
    <row r="2" spans="3:6" ht="36.75" customHeight="1">
      <c r="C2" s="321" t="s">
        <v>583</v>
      </c>
      <c r="D2" s="321"/>
      <c r="E2" s="321"/>
      <c r="F2" s="321"/>
    </row>
    <row r="3" spans="1:7" ht="125.25" customHeight="1">
      <c r="A3" s="153"/>
      <c r="B3" s="153"/>
      <c r="D3" s="317" t="s">
        <v>609</v>
      </c>
      <c r="E3" s="317"/>
      <c r="F3" s="317"/>
      <c r="G3" s="2"/>
    </row>
    <row r="4" spans="1:6" ht="25.5" customHeight="1">
      <c r="A4" s="327" t="s">
        <v>584</v>
      </c>
      <c r="B4" s="327"/>
      <c r="C4" s="327"/>
      <c r="D4" s="327"/>
      <c r="E4" s="327"/>
      <c r="F4" s="327"/>
    </row>
    <row r="5" spans="1:6" ht="21.75" customHeight="1">
      <c r="A5" s="327"/>
      <c r="B5" s="327"/>
      <c r="C5" s="327"/>
      <c r="D5" s="327"/>
      <c r="E5" s="327"/>
      <c r="F5" s="327"/>
    </row>
    <row r="6" spans="1:6" ht="17.25">
      <c r="A6" s="263"/>
      <c r="B6" s="263"/>
      <c r="C6" s="263"/>
      <c r="D6" s="263"/>
      <c r="E6" s="263"/>
      <c r="F6" s="263"/>
    </row>
    <row r="7" spans="1:6" ht="17.25">
      <c r="A7" s="263"/>
      <c r="B7" s="263"/>
      <c r="C7" s="263"/>
      <c r="D7" s="263"/>
      <c r="E7" s="263"/>
      <c r="F7" s="263"/>
    </row>
    <row r="8" spans="1:6" ht="39" customHeight="1">
      <c r="A8" s="318" t="s">
        <v>585</v>
      </c>
      <c r="B8" s="318"/>
      <c r="C8" s="318"/>
      <c r="D8" s="318"/>
      <c r="E8" s="318"/>
      <c r="F8" s="318"/>
    </row>
    <row r="9" spans="1:6" ht="18.75" customHeight="1">
      <c r="A9" s="318" t="s">
        <v>586</v>
      </c>
      <c r="B9" s="318"/>
      <c r="C9" s="318"/>
      <c r="D9" s="264">
        <v>15</v>
      </c>
      <c r="E9" s="265"/>
      <c r="F9" s="265"/>
    </row>
    <row r="10" spans="1:6" ht="18">
      <c r="A10" s="199" t="s">
        <v>587</v>
      </c>
      <c r="B10" s="331" t="s">
        <v>588</v>
      </c>
      <c r="C10" s="331"/>
      <c r="D10" s="200">
        <v>1</v>
      </c>
      <c r="E10" s="199"/>
      <c r="F10" s="199"/>
    </row>
    <row r="11" spans="1:6" ht="18">
      <c r="A11" s="199"/>
      <c r="B11" s="331" t="s">
        <v>589</v>
      </c>
      <c r="C11" s="331"/>
      <c r="D11" s="200">
        <v>12</v>
      </c>
      <c r="E11" s="199"/>
      <c r="F11" s="199"/>
    </row>
    <row r="12" spans="1:6" ht="18">
      <c r="A12" s="199"/>
      <c r="B12" s="266" t="s">
        <v>590</v>
      </c>
      <c r="C12" s="266"/>
      <c r="D12" s="200">
        <v>2</v>
      </c>
      <c r="E12" s="199"/>
      <c r="F12" s="199"/>
    </row>
    <row r="13" spans="1:6" ht="18.75" customHeight="1">
      <c r="A13" s="331" t="s">
        <v>591</v>
      </c>
      <c r="B13" s="331"/>
      <c r="C13" s="331"/>
      <c r="D13" s="200" t="s">
        <v>593</v>
      </c>
      <c r="E13" s="199"/>
      <c r="F13" s="199"/>
    </row>
    <row r="14" spans="1:6" ht="18.75" customHeight="1">
      <c r="A14" s="331" t="s">
        <v>592</v>
      </c>
      <c r="B14" s="331"/>
      <c r="C14" s="331"/>
      <c r="D14" s="200" t="s">
        <v>603</v>
      </c>
      <c r="E14" s="199"/>
      <c r="F14" s="199"/>
    </row>
    <row r="15" spans="1:6" ht="26.25" customHeight="1">
      <c r="A15" s="332" t="s">
        <v>594</v>
      </c>
      <c r="B15" s="332"/>
      <c r="C15" s="332"/>
      <c r="D15" s="200" t="s">
        <v>595</v>
      </c>
      <c r="E15" s="201"/>
      <c r="F15" s="201"/>
    </row>
    <row r="16" spans="1:6" ht="18">
      <c r="A16" s="199" t="s">
        <v>596</v>
      </c>
      <c r="B16" s="199"/>
      <c r="C16" s="199"/>
      <c r="D16" s="200" t="s">
        <v>597</v>
      </c>
      <c r="E16" s="201"/>
      <c r="F16" s="201"/>
    </row>
    <row r="17" spans="1:6" ht="18">
      <c r="A17" s="199" t="s">
        <v>598</v>
      </c>
      <c r="B17" s="199"/>
      <c r="C17" s="199"/>
      <c r="D17" s="200" t="s">
        <v>604</v>
      </c>
      <c r="E17" s="201"/>
      <c r="F17" s="201"/>
    </row>
    <row r="18" spans="1:6" ht="90.75" customHeight="1">
      <c r="A18" s="199"/>
      <c r="B18" s="199"/>
      <c r="C18" s="199"/>
      <c r="D18" s="200"/>
      <c r="E18" s="201"/>
      <c r="F18" s="201"/>
    </row>
    <row r="19" spans="1:5" ht="18">
      <c r="A19" s="266" t="s">
        <v>606</v>
      </c>
      <c r="B19" s="266"/>
      <c r="C19" s="199"/>
      <c r="D19" s="200"/>
      <c r="E19" s="199" t="s">
        <v>607</v>
      </c>
    </row>
    <row r="20" spans="1:6" ht="17.25">
      <c r="A20" s="232"/>
      <c r="B20" s="232"/>
      <c r="C20" s="232"/>
      <c r="D20" s="232"/>
      <c r="E20" s="232"/>
      <c r="F20" s="232"/>
    </row>
  </sheetData>
  <sheetProtection selectLockedCells="1" selectUnlockedCells="1"/>
  <mergeCells count="10">
    <mergeCell ref="B11:C11"/>
    <mergeCell ref="A13:C13"/>
    <mergeCell ref="A14:C14"/>
    <mergeCell ref="A15:C15"/>
    <mergeCell ref="C2:F2"/>
    <mergeCell ref="D3:F3"/>
    <mergeCell ref="A4:F5"/>
    <mergeCell ref="A8:F8"/>
    <mergeCell ref="A9:C9"/>
    <mergeCell ref="B10:C10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Volkova</cp:lastModifiedBy>
  <cp:lastPrinted>2019-04-29T06:42:30Z</cp:lastPrinted>
  <dcterms:modified xsi:type="dcterms:W3CDTF">2019-04-30T08:46:00Z</dcterms:modified>
  <cp:category/>
  <cp:version/>
  <cp:contentType/>
  <cp:contentStatus/>
</cp:coreProperties>
</file>